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ТАРИФНОЕ СОГЛАШЕНИЕ НА 2024 ГОД\Тарифное соглашение на 2024 год от 26.01.2024\"/>
    </mc:Choice>
  </mc:AlternateContent>
  <bookViews>
    <workbookView xWindow="14505" yWindow="405" windowWidth="14310" windowHeight="11625" tabRatio="829" firstSheet="5" activeTab="7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Стомат'!$A$12:$N$15</definedName>
    <definedName name="_xlnm._FilterDatabase" localSheetId="6" hidden="1">'2. АМП_Акушерств'!$A$12:$N$15</definedName>
    <definedName name="_xlnm._FilterDatabase" localSheetId="7" hidden="1">'3. АМП_Стоматология'!$A$12:$N$14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Стомат'!$8:$11</definedName>
    <definedName name="_xlnm.Print_Titles" localSheetId="6">'2. АМП_Акушерств'!$8:$11</definedName>
    <definedName name="_xlnm.Print_Titles" localSheetId="7">'3. АМП_Стоматология'!$8:$11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Стомат'!$B$1:$N$15</definedName>
    <definedName name="_xlnm.Print_Area" localSheetId="6">'2. АМП_Акушерств'!$B$1:$N$15</definedName>
    <definedName name="_xlnm.Print_Area" localSheetId="7">'3. АМП_Стоматология'!$B$1:$N$14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L14" i="38" l="1"/>
  <c r="M14" i="38" s="1"/>
  <c r="N14" i="38" s="1"/>
  <c r="L13" i="38"/>
  <c r="M13" i="38" s="1"/>
  <c r="N13" i="38" s="1"/>
  <c r="J14" i="38"/>
  <c r="J13" i="38"/>
  <c r="M15" i="28"/>
  <c r="N15" i="28" s="1"/>
  <c r="L15" i="28"/>
  <c r="L14" i="28"/>
  <c r="M14" i="28" s="1"/>
  <c r="N14" i="28" s="1"/>
  <c r="L13" i="28"/>
  <c r="M13" i="28" s="1"/>
  <c r="N13" i="28" s="1"/>
  <c r="J15" i="28"/>
  <c r="J14" i="28"/>
  <c r="J13" i="28"/>
  <c r="N14" i="35"/>
  <c r="N15" i="35"/>
  <c r="N13" i="35"/>
  <c r="L14" i="35"/>
  <c r="L15" i="35"/>
  <c r="L13" i="35"/>
  <c r="M13" i="35" s="1"/>
  <c r="M15" i="35"/>
  <c r="M14" i="35"/>
  <c r="J14" i="35"/>
  <c r="J15" i="35"/>
  <c r="J13" i="35"/>
  <c r="L4" i="35" l="1"/>
  <c r="L4" i="38" l="1"/>
  <c r="E8" i="38" l="1"/>
  <c r="E8" i="35"/>
  <c r="C6" i="38"/>
  <c r="L2" i="38"/>
  <c r="L3" i="38"/>
  <c r="L1" i="38"/>
  <c r="C6" i="35"/>
  <c r="L2" i="35"/>
  <c r="L3" i="35"/>
  <c r="L1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<sst xmlns="http://schemas.openxmlformats.org/spreadsheetml/2006/main" count="415" uniqueCount="127">
  <si>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</si>
  <si>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</si>
  <si>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</si>
  <si>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</si>
  <si>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</si>
  <si>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</si>
  <si>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</si>
  <si>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</si>
  <si>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</si>
  <si>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</si>
  <si>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</si>
  <si>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</si>
  <si>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</si>
  <si>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</si>
  <si>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</si>
  <si>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</si>
  <si>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</si>
  <si>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</si>
  <si>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</si>
  <si>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</si>
  <si>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</si>
  <si>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</si>
  <si>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</si>
  <si>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</si>
  <si>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</si>
  <si>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</si>
  <si>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</si>
  <si>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</si>
  <si>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</si>
  <si>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</si>
  <si>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</si>
  <si>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</si>
  <si>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</si>
  <si>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</si>
  <si>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</si>
  <si>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</si>
  <si>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</si>
  <si>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</si>
  <si>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</si>
  <si>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</si>
  <si>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</si>
  <si>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</si>
  <si>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</si>
  <si>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</si>
  <si>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</si>
  <si>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</si>
  <si>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</si>
  <si>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</si>
  <si>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</si>
  <si>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</si>
  <si>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</si>
  <si>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</si>
  <si>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</si>
  <si>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</si>
  <si>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</si>
  <si>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</si>
  <si>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</si>
  <si>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</si>
  <si>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</si>
  <si>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</si>
  <si>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</si>
  <si>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</si>
  <si>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</si>
  <si>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</si>
  <si>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</si>
  <si>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</si>
  <si>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</si>
  <si>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</si>
  <si>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</si>
  <si>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</si>
  <si>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</si>
  <si>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</si>
  <si>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</si>
  <si>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</si>
  <si>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</si>
  <si>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</si>
  <si>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</si>
  <si>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</si>
  <si>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</si>
  <si>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</si>
  <si>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</si>
  <si>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</si>
  <si>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</si>
  <si>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</si>
  <si>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</si>
  <si>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</si>
  <si>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</si>
  <si>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</si>
  <si>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</si>
  <si>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t>ФДПнi/А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</si>
  <si>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</si>
  <si>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</si>
  <si>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</si>
  <si>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</si>
  <si>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 для i группы по профилю "Стоматология"                      (рублей)</t>
  </si>
  <si>
    <t>Фактический дифференцированный подушевой норматив финансирования                  
АМП по профилю "Стоматология"         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</si>
  <si>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</si>
  <si>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</si>
  <si>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t>ФДПнi/С</t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</si>
  <si>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</si>
  <si>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</si>
  <si>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</si>
  <si>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</si>
  <si>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</si>
  <si>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</si>
  <si>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</si>
  <si>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 xml:space="preserve">Коэффициенты 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</si>
  <si>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</si>
  <si>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</si>
  <si>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</si>
  <si>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</si>
  <si>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</si>
  <si>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t>Фактический дифференцированный подушевой норматив финансирования                  
АМП по профилю "Акушерсвто и гинекология" на месяц                              (рублей )</t>
  </si>
  <si>
    <t>Дифференцированны подушевой норматив финасирования 
АМП  для i группы по профилю "Акушерсвто и гинекология" на месяц       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</si>
  <si>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на месяц                     (рублей)</t>
  </si>
  <si>
    <t>Фактический дифференцированный подушевой норматив финансирования                  
АМП  (за исключением профилей "Акушерство и гинекология" и "Стоматология")        для i группы на месяц                    (рублей)</t>
  </si>
  <si>
    <t>Приложение № 8</t>
  </si>
  <si>
    <r>
      <t>Объём финансового обеспечения медицинских организаций, оказывающих амбулаторную медицинскую помощь 
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</si>
  <si>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</si>
  <si>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</si>
  <si>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t>к Тарифному соглашению на 2024 год</t>
  </si>
  <si>
    <t>от "26" января 2024 года</t>
  </si>
  <si>
    <r>
      <t>на 2024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января 2024 года)</t>
    </r>
  </si>
  <si>
    <t>Численность прикрепленных, застрахованных лиц                                              на 01.01.2024 (чел.)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</si>
  <si>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01.01.2024г.            (рублей)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</si>
  <si>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01.01.2024г.            (рублей)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</si>
  <si>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01.01.2024г.           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</si>
</sst>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"/>
    <numFmt numFmtId="179" formatCode="0.00000000"/>
    <numFmt numFmtId="180" formatCode="0.00000"/>
  </numFmts>
  <fonts count="5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59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70" fontId="13" fillId="2" borderId="2" xfId="2" applyNumberFormat="1" applyFont="1" applyFill="1" applyBorder="1" applyAlignment="1">
      <alignment horizontal="right" vertical="center"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4" fontId="33" fillId="2" borderId="21" xfId="2" applyNumberFormat="1" applyFont="1" applyFill="1" applyBorder="1" applyAlignment="1">
      <alignment horizontal="right" vertic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167" fontId="13" fillId="2" borderId="21" xfId="2" applyNumberFormat="1" applyFont="1" applyFill="1" applyBorder="1" applyAlignment="1">
      <alignment horizontal="right" vertical="center" wrapText="1"/>
    </xf>
    <xf numFmtId="167" fontId="31" fillId="2" borderId="2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26" xfId="1" applyFont="1" applyFill="1" applyBorder="1" applyAlignment="1">
      <alignment wrapText="1"/>
    </xf>
    <xf numFmtId="177" fontId="31" fillId="2" borderId="19" xfId="1" applyNumberFormat="1" applyFont="1" applyFill="1" applyBorder="1" applyAlignment="1">
      <alignment vertical="center" wrapText="1"/>
    </xf>
    <xf numFmtId="177" fontId="31" fillId="2" borderId="20" xfId="1" applyNumberFormat="1" applyFont="1" applyFill="1" applyBorder="1" applyAlignment="1">
      <alignment vertical="center" wrapText="1"/>
    </xf>
    <xf numFmtId="1" fontId="21" fillId="2" borderId="18" xfId="1" applyNumberFormat="1" applyFont="1" applyFill="1" applyBorder="1" applyAlignment="1">
      <alignment horizontal="center" vertical="center" wrapText="1"/>
    </xf>
    <xf numFmtId="1" fontId="13" fillId="2" borderId="18" xfId="1" applyNumberFormat="1" applyFont="1" applyFill="1" applyBorder="1" applyAlignment="1">
      <alignment horizontal="center" vertical="center" wrapText="1"/>
    </xf>
    <xf numFmtId="4" fontId="33" fillId="2" borderId="18" xfId="2" applyNumberFormat="1" applyFont="1" applyFill="1" applyBorder="1" applyAlignment="1">
      <alignment horizontal="right" vertical="center" wrapText="1"/>
    </xf>
    <xf numFmtId="177" fontId="31" fillId="2" borderId="1" xfId="2" applyNumberFormat="1" applyFont="1" applyFill="1" applyBorder="1" applyAlignment="1">
      <alignment horizontal="right" vertical="center" wrapText="1"/>
    </xf>
    <xf numFmtId="177" fontId="31" fillId="2" borderId="21" xfId="2" applyNumberFormat="1" applyFont="1" applyFill="1" applyBorder="1" applyAlignment="1">
      <alignment horizontal="right" vertical="center" wrapText="1"/>
    </xf>
    <xf numFmtId="174" fontId="50" fillId="2" borderId="2" xfId="2" applyNumberFormat="1" applyFont="1" applyFill="1" applyBorder="1" applyAlignment="1">
      <alignment horizontal="right" vertical="center" wrapText="1"/>
    </xf>
    <xf numFmtId="0" fontId="13" fillId="2" borderId="30" xfId="1" applyFont="1" applyFill="1" applyBorder="1" applyAlignment="1">
      <alignment horizontal="center" wrapText="1"/>
    </xf>
    <xf numFmtId="0" fontId="13" fillId="2" borderId="8" xfId="1" applyFont="1" applyFill="1" applyBorder="1" applyAlignment="1">
      <alignment wrapText="1"/>
    </xf>
    <xf numFmtId="177" fontId="31" fillId="2" borderId="30" xfId="1" applyNumberFormat="1" applyFont="1" applyFill="1" applyBorder="1" applyAlignment="1">
      <alignment vertical="center" wrapText="1"/>
    </xf>
    <xf numFmtId="177" fontId="31" fillId="2" borderId="2" xfId="2" applyNumberFormat="1" applyFont="1" applyFill="1" applyBorder="1" applyAlignment="1">
      <alignment horizontal="right" vertical="center" wrapText="1"/>
    </xf>
    <xf numFmtId="167" fontId="13" fillId="2" borderId="2" xfId="2" applyNumberFormat="1" applyFont="1" applyFill="1" applyBorder="1" applyAlignment="1">
      <alignment horizontal="right" vertical="center" wrapText="1"/>
    </xf>
    <xf numFmtId="167" fontId="31" fillId="2" borderId="2" xfId="44" applyNumberFormat="1" applyFont="1" applyFill="1" applyBorder="1" applyAlignment="1">
      <alignment horizontal="right" vertical="center" wrapText="1"/>
    </xf>
    <xf numFmtId="4" fontId="33" fillId="2" borderId="2" xfId="2" applyNumberFormat="1" applyFont="1" applyFill="1" applyBorder="1" applyAlignment="1">
      <alignment horizontal="right" vertical="center" wrapText="1"/>
    </xf>
    <xf numFmtId="3" fontId="13" fillId="2" borderId="2" xfId="1" applyNumberFormat="1" applyFont="1" applyFill="1" applyBorder="1" applyAlignment="1">
      <alignment horizontal="center" vertical="top" wrapText="1"/>
    </xf>
    <xf numFmtId="180" fontId="31" fillId="2" borderId="1" xfId="44" applyNumberFormat="1" applyFont="1" applyFill="1" applyBorder="1" applyAlignment="1">
      <alignment horizontal="right" vertical="center" wrapText="1"/>
    </xf>
    <xf numFmtId="180" fontId="31" fillId="2" borderId="21" xfId="44" applyNumberFormat="1" applyFont="1" applyFill="1" applyBorder="1" applyAlignment="1">
      <alignment horizontal="right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3" fontId="31" fillId="2" borderId="2" xfId="2" applyNumberFormat="1" applyFont="1" applyFill="1" applyBorder="1" applyAlignment="1">
      <alignment horizontal="right" vertical="center" wrapText="1"/>
    </xf>
    <xf numFmtId="3" fontId="31" fillId="2" borderId="21" xfId="2" applyNumberFormat="1" applyFont="1" applyFill="1" applyBorder="1" applyAlignment="1">
      <alignment horizontal="right" vertical="center" wrapText="1"/>
    </xf>
    <xf numFmtId="0" fontId="31" fillId="2" borderId="17" xfId="1" applyFont="1" applyFill="1" applyBorder="1" applyAlignment="1">
      <alignment horizontal="center" vertical="center" wrapText="1"/>
    </xf>
    <xf numFmtId="170" fontId="13" fillId="2" borderId="21" xfId="2" applyNumberFormat="1" applyFont="1" applyFill="1" applyBorder="1" applyAlignment="1">
      <alignment horizontal="right" vertical="center" wrapText="1"/>
    </xf>
    <xf numFmtId="174" fontId="50" fillId="2" borderId="21" xfId="2" applyNumberFormat="1" applyFont="1" applyFill="1" applyBorder="1" applyAlignment="1">
      <alignment horizontal="right" vertical="center" wrapText="1"/>
    </xf>
    <xf numFmtId="4" fontId="33" fillId="2" borderId="31" xfId="2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179" fontId="13" fillId="2" borderId="7" xfId="2" applyNumberFormat="1" applyFont="1" applyFill="1" applyBorder="1" applyAlignment="1">
      <alignment horizontal="center" vertical="center" wrapText="1"/>
    </xf>
    <xf numFmtId="179" fontId="13" fillId="2" borderId="22" xfId="2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28" xfId="1" applyNumberFormat="1" applyFont="1" applyFill="1" applyBorder="1" applyAlignment="1">
      <alignment horizontal="center" vertical="center" wrapText="1"/>
    </xf>
    <xf numFmtId="3" fontId="12" fillId="2" borderId="29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right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25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3" fontId="10" fillId="2" borderId="27" xfId="1" applyNumberFormat="1" applyFont="1" applyFill="1" applyBorder="1" applyAlignment="1">
      <alignment horizontal="center" vertical="center" wrapText="1"/>
    </xf>
    <xf numFmtId="3" fontId="10" fillId="2" borderId="23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9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178" fontId="13" fillId="2" borderId="7" xfId="2" applyNumberFormat="1" applyFont="1" applyFill="1" applyBorder="1" applyAlignment="1">
      <alignment horizontal="center" vertical="center" wrapText="1"/>
    </xf>
    <xf numFmtId="178" fontId="13" fillId="2" borderId="22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52" t="s">
        <v>0</v>
      </c>
      <c r="B1" s="252"/>
      <c r="C1" s="252"/>
      <c r="D1" s="252"/>
      <c r="E1" s="252"/>
      <c r="F1" s="252"/>
      <c r="G1" s="79"/>
      <c r="H1" s="79"/>
      <c r="I1" s="79"/>
    </row>
    <row r="2" spans="1:12" ht="35.25" customHeight="1" x14ac:dyDescent="0.25">
      <c r="A2" s="253" t="s">
        <v>49</v>
      </c>
      <c r="B2" s="253"/>
      <c r="C2" s="253"/>
      <c r="D2" s="253"/>
      <c r="E2" s="253"/>
      <c r="F2" s="253"/>
      <c r="G2" s="81"/>
      <c r="H2" s="79"/>
      <c r="I2" s="79"/>
    </row>
    <row r="3" spans="1:12" ht="13.5" customHeight="1" x14ac:dyDescent="0.25">
      <c r="A3" s="253"/>
      <c r="B3" s="253"/>
      <c r="C3" s="253"/>
      <c r="D3" s="253"/>
      <c r="E3" s="253"/>
      <c r="F3" s="253"/>
      <c r="G3" s="253"/>
      <c r="H3" s="252"/>
      <c r="I3" s="252"/>
    </row>
    <row r="4" spans="1:12" ht="15.75" customHeight="1" x14ac:dyDescent="0.25">
      <c r="A4" s="254" t="s">
        <v>7</v>
      </c>
      <c r="B4" s="254" t="s">
        <v>8</v>
      </c>
      <c r="C4" s="257" t="s">
        <v>56</v>
      </c>
      <c r="D4" s="257" t="s">
        <v>27</v>
      </c>
      <c r="E4" s="257" t="s">
        <v>43</v>
      </c>
      <c r="F4" s="257" t="s">
        <v>48</v>
      </c>
    </row>
    <row r="5" spans="1:12" x14ac:dyDescent="0.25">
      <c r="A5" s="255"/>
      <c r="B5" s="255"/>
      <c r="C5" s="258"/>
      <c r="D5" s="258"/>
      <c r="E5" s="258"/>
      <c r="F5" s="258"/>
    </row>
    <row r="6" spans="1:12" ht="99.75" customHeight="1" x14ac:dyDescent="0.25">
      <c r="A6" s="256"/>
      <c r="B6" s="256"/>
      <c r="C6" s="259"/>
      <c r="D6" s="259"/>
      <c r="E6" s="259"/>
      <c r="F6" s="259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47" t="s">
        <v>57</v>
      </c>
      <c r="D1" s="347"/>
      <c r="E1" s="347"/>
      <c r="F1" s="347"/>
      <c r="G1" s="347"/>
      <c r="H1" s="347"/>
      <c r="I1" s="347"/>
      <c r="J1" s="45"/>
      <c r="K1" s="58"/>
    </row>
    <row r="2" spans="2:22" ht="22.5" customHeight="1" x14ac:dyDescent="0.3">
      <c r="C2" s="347"/>
      <c r="D2" s="347"/>
      <c r="E2" s="347"/>
      <c r="F2" s="347"/>
      <c r="G2" s="347"/>
      <c r="H2" s="347"/>
      <c r="I2" s="347"/>
      <c r="J2" s="46"/>
      <c r="K2" s="59"/>
    </row>
    <row r="3" spans="2:22" ht="37.5" customHeight="1" x14ac:dyDescent="0.3">
      <c r="C3" s="262"/>
      <c r="D3" s="262"/>
      <c r="E3" s="262"/>
      <c r="F3" s="262"/>
      <c r="G3" s="262"/>
      <c r="H3" s="262"/>
      <c r="I3" s="262"/>
      <c r="J3" s="51"/>
      <c r="K3" s="51"/>
    </row>
    <row r="4" spans="2:22" s="3" customFormat="1" ht="43.9" customHeight="1" x14ac:dyDescent="0.3">
      <c r="B4" s="348" t="s">
        <v>7</v>
      </c>
      <c r="C4" s="348" t="s">
        <v>8</v>
      </c>
      <c r="D4" s="348" t="s">
        <v>9</v>
      </c>
      <c r="E4" s="348" t="s">
        <v>27</v>
      </c>
      <c r="F4" s="348" t="s">
        <v>19</v>
      </c>
      <c r="G4" s="348" t="s">
        <v>21</v>
      </c>
      <c r="H4" s="290" t="s">
        <v>20</v>
      </c>
      <c r="I4" s="290"/>
      <c r="J4" s="52"/>
      <c r="K4" s="52"/>
    </row>
    <row r="5" spans="2:22" s="4" customFormat="1" ht="62.25" customHeight="1" x14ac:dyDescent="0.3">
      <c r="B5" s="349"/>
      <c r="C5" s="349"/>
      <c r="D5" s="349"/>
      <c r="E5" s="349"/>
      <c r="F5" s="349"/>
      <c r="G5" s="349"/>
      <c r="H5" s="290"/>
      <c r="I5" s="290"/>
      <c r="J5" s="52"/>
      <c r="K5" s="52"/>
    </row>
    <row r="6" spans="2:22" s="4" customFormat="1" ht="49.5" customHeight="1" x14ac:dyDescent="0.3">
      <c r="B6" s="350"/>
      <c r="C6" s="350"/>
      <c r="D6" s="350"/>
      <c r="E6" s="350"/>
      <c r="F6" s="350"/>
      <c r="G6" s="35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1" t="e">
        <f>ROUND(K10/L10,2)</f>
        <v>#REF!</v>
      </c>
      <c r="I8" s="351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2"/>
      <c r="I9" s="352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3"/>
      <c r="I10" s="353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1" t="e">
        <f>ROUND(K11/L11,2)</f>
        <v>#REF!</v>
      </c>
      <c r="I11" s="351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3"/>
      <c r="I12" s="353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1" t="e">
        <f>ROUND(K14/L14,2)</f>
        <v>#REF!</v>
      </c>
      <c r="I13" s="351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2"/>
      <c r="I14" s="352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3"/>
      <c r="I15" s="353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1" t="e">
        <f>ROUND(K19/L19,2)</f>
        <v>#REF!</v>
      </c>
      <c r="I16" s="351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2"/>
      <c r="I17" s="352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2"/>
      <c r="I18" s="352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3"/>
      <c r="I19" s="353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47" t="s">
        <v>45</v>
      </c>
      <c r="D1" s="347"/>
      <c r="E1" s="347"/>
      <c r="F1" s="347"/>
      <c r="G1" s="347"/>
      <c r="H1" s="347"/>
      <c r="I1" s="347"/>
      <c r="J1" s="115"/>
      <c r="K1" s="115"/>
    </row>
    <row r="2" spans="2:22" ht="22.5" customHeight="1" x14ac:dyDescent="0.3">
      <c r="C2" s="347"/>
      <c r="D2" s="347"/>
      <c r="E2" s="347"/>
      <c r="F2" s="347"/>
      <c r="G2" s="347"/>
      <c r="H2" s="347"/>
      <c r="I2" s="347"/>
      <c r="J2" s="116"/>
      <c r="K2" s="116"/>
    </row>
    <row r="3" spans="2:22" ht="37.5" customHeight="1" x14ac:dyDescent="0.3">
      <c r="C3" s="262"/>
      <c r="D3" s="262"/>
      <c r="E3" s="262"/>
      <c r="F3" s="262"/>
      <c r="G3" s="262"/>
      <c r="H3" s="262"/>
      <c r="I3" s="262"/>
      <c r="J3" s="122"/>
      <c r="K3" s="122"/>
    </row>
    <row r="4" spans="2:22" s="3" customFormat="1" ht="43.9" customHeight="1" x14ac:dyDescent="0.3">
      <c r="B4" s="348" t="s">
        <v>7</v>
      </c>
      <c r="C4" s="348" t="s">
        <v>8</v>
      </c>
      <c r="D4" s="348" t="s">
        <v>9</v>
      </c>
      <c r="E4" s="348" t="s">
        <v>27</v>
      </c>
      <c r="F4" s="348" t="s">
        <v>19</v>
      </c>
      <c r="G4" s="348" t="s">
        <v>21</v>
      </c>
      <c r="H4" s="290" t="s">
        <v>20</v>
      </c>
      <c r="I4" s="290"/>
      <c r="J4" s="52"/>
      <c r="K4" s="52"/>
    </row>
    <row r="5" spans="2:22" s="4" customFormat="1" ht="62.25" customHeight="1" x14ac:dyDescent="0.3">
      <c r="B5" s="349"/>
      <c r="C5" s="349"/>
      <c r="D5" s="349"/>
      <c r="E5" s="349"/>
      <c r="F5" s="349"/>
      <c r="G5" s="349"/>
      <c r="H5" s="290"/>
      <c r="I5" s="290"/>
      <c r="J5" s="52"/>
      <c r="K5" s="52"/>
    </row>
    <row r="6" spans="2:22" s="4" customFormat="1" ht="49.5" customHeight="1" x14ac:dyDescent="0.3">
      <c r="B6" s="350"/>
      <c r="C6" s="350"/>
      <c r="D6" s="350"/>
      <c r="E6" s="350"/>
      <c r="F6" s="350"/>
      <c r="G6" s="350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55" t="e">
        <f>K15/L15</f>
        <v>#REF!</v>
      </c>
      <c r="I8" s="351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56"/>
      <c r="I9" s="352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56"/>
      <c r="I10" s="352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56"/>
      <c r="I11" s="352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56"/>
      <c r="I12" s="352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56"/>
      <c r="I13" s="352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56"/>
      <c r="I14" s="352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57"/>
      <c r="I15" s="353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1" t="e">
        <f>K19/L19</f>
        <v>#REF!</v>
      </c>
      <c r="I16" s="351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2"/>
      <c r="I17" s="352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2"/>
      <c r="I18" s="352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3"/>
      <c r="I19" s="353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47" t="s">
        <v>45</v>
      </c>
      <c r="D1" s="347"/>
      <c r="E1" s="347"/>
      <c r="F1" s="347"/>
      <c r="G1" s="347"/>
      <c r="H1" s="347"/>
      <c r="I1" s="347"/>
      <c r="J1" s="115"/>
      <c r="K1" s="115"/>
    </row>
    <row r="2" spans="2:15" ht="22.5" customHeight="1" x14ac:dyDescent="0.3">
      <c r="C2" s="347"/>
      <c r="D2" s="347"/>
      <c r="E2" s="347"/>
      <c r="F2" s="347"/>
      <c r="G2" s="347"/>
      <c r="H2" s="347"/>
      <c r="I2" s="347"/>
      <c r="J2" s="116"/>
      <c r="K2" s="116"/>
    </row>
    <row r="3" spans="2:15" ht="37.5" customHeight="1" x14ac:dyDescent="0.3">
      <c r="C3" s="262"/>
      <c r="D3" s="262"/>
      <c r="E3" s="262"/>
      <c r="F3" s="262"/>
      <c r="G3" s="262"/>
      <c r="H3" s="262"/>
      <c r="I3" s="262"/>
      <c r="J3" s="122"/>
      <c r="K3" s="122"/>
    </row>
    <row r="4" spans="2:15" s="3" customFormat="1" ht="43.9" customHeight="1" x14ac:dyDescent="0.3">
      <c r="B4" s="348" t="s">
        <v>7</v>
      </c>
      <c r="C4" s="348" t="s">
        <v>8</v>
      </c>
      <c r="D4" s="348" t="s">
        <v>9</v>
      </c>
      <c r="E4" s="348" t="s">
        <v>27</v>
      </c>
      <c r="F4" s="348" t="s">
        <v>19</v>
      </c>
      <c r="G4" s="348" t="s">
        <v>21</v>
      </c>
      <c r="H4" s="290" t="s">
        <v>20</v>
      </c>
      <c r="I4" s="290"/>
      <c r="J4" s="52"/>
      <c r="K4" s="52"/>
    </row>
    <row r="5" spans="2:15" s="4" customFormat="1" ht="62.25" customHeight="1" x14ac:dyDescent="0.3">
      <c r="B5" s="349"/>
      <c r="C5" s="349"/>
      <c r="D5" s="349"/>
      <c r="E5" s="349"/>
      <c r="F5" s="349"/>
      <c r="G5" s="349"/>
      <c r="H5" s="290"/>
      <c r="I5" s="290"/>
      <c r="J5" s="52"/>
      <c r="K5" s="52"/>
    </row>
    <row r="6" spans="2:15" s="4" customFormat="1" ht="49.5" customHeight="1" x14ac:dyDescent="0.3">
      <c r="B6" s="350"/>
      <c r="C6" s="350"/>
      <c r="D6" s="350"/>
      <c r="E6" s="350"/>
      <c r="F6" s="350"/>
      <c r="G6" s="350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58" t="e">
        <f>K12/L12</f>
        <v>#REF!</v>
      </c>
      <c r="I8" s="354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58"/>
      <c r="I9" s="354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58"/>
      <c r="I10" s="35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58"/>
      <c r="I11" s="35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58"/>
      <c r="I12" s="354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58" t="e">
        <f>K15/L15</f>
        <v>#REF!</v>
      </c>
      <c r="I13" s="354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58"/>
      <c r="I14" s="354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58"/>
      <c r="I15" s="354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58" t="e">
        <f>K19/L19</f>
        <v>#REF!</v>
      </c>
      <c r="I16" s="354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58"/>
      <c r="I17" s="354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58"/>
      <c r="I18" s="354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58"/>
      <c r="I19" s="354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60"/>
      <c r="P1" s="260"/>
      <c r="Q1" s="260"/>
      <c r="R1" s="260"/>
      <c r="S1" s="185"/>
      <c r="T1" s="185"/>
    </row>
    <row r="2" spans="1:44" ht="22.5" customHeight="1" x14ac:dyDescent="0.3">
      <c r="O2" s="261"/>
      <c r="P2" s="261"/>
      <c r="Q2" s="261"/>
      <c r="R2" s="261"/>
      <c r="S2" s="186"/>
      <c r="T2" s="186"/>
    </row>
    <row r="3" spans="1:44" ht="48" customHeight="1" x14ac:dyDescent="0.3">
      <c r="C3" s="262" t="s">
        <v>61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"/>
      <c r="R3" s="2" t="s">
        <v>16</v>
      </c>
      <c r="S3" s="2"/>
      <c r="T3" s="2"/>
    </row>
    <row r="4" spans="1:44" s="3" customFormat="1" ht="43.9" customHeight="1" x14ac:dyDescent="0.3">
      <c r="B4" s="263" t="s">
        <v>7</v>
      </c>
      <c r="C4" s="263" t="s">
        <v>8</v>
      </c>
      <c r="D4" s="264" t="s">
        <v>52</v>
      </c>
      <c r="E4" s="264" t="s">
        <v>58</v>
      </c>
      <c r="F4" s="267" t="s">
        <v>10</v>
      </c>
      <c r="G4" s="268"/>
      <c r="H4" s="268"/>
      <c r="I4" s="268"/>
      <c r="J4" s="268"/>
      <c r="K4" s="268"/>
      <c r="L4" s="268"/>
      <c r="M4" s="269" t="s">
        <v>38</v>
      </c>
      <c r="N4" s="269" t="s">
        <v>42</v>
      </c>
      <c r="O4" s="269" t="s">
        <v>28</v>
      </c>
      <c r="P4" s="273" t="s">
        <v>53</v>
      </c>
      <c r="Q4" s="273" t="s">
        <v>29</v>
      </c>
      <c r="R4" s="273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63"/>
      <c r="C5" s="263"/>
      <c r="D5" s="265"/>
      <c r="E5" s="265"/>
      <c r="F5" s="269" t="s">
        <v>11</v>
      </c>
      <c r="G5" s="269" t="s">
        <v>48</v>
      </c>
      <c r="H5" s="267" t="s">
        <v>63</v>
      </c>
      <c r="I5" s="268"/>
      <c r="J5" s="272"/>
      <c r="K5" s="273" t="s">
        <v>36</v>
      </c>
      <c r="L5" s="273" t="s">
        <v>37</v>
      </c>
      <c r="M5" s="270"/>
      <c r="N5" s="270"/>
      <c r="O5" s="270"/>
      <c r="P5" s="288"/>
      <c r="Q5" s="288"/>
      <c r="R5" s="288"/>
      <c r="S5" s="63"/>
      <c r="T5" s="279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3"/>
      <c r="C6" s="263"/>
      <c r="D6" s="266"/>
      <c r="E6" s="266"/>
      <c r="F6" s="271"/>
      <c r="G6" s="271"/>
      <c r="H6" s="183" t="s">
        <v>69</v>
      </c>
      <c r="I6" s="183" t="s">
        <v>64</v>
      </c>
      <c r="J6" s="183" t="s">
        <v>65</v>
      </c>
      <c r="K6" s="274"/>
      <c r="L6" s="274"/>
      <c r="M6" s="271"/>
      <c r="N6" s="271"/>
      <c r="O6" s="271"/>
      <c r="P6" s="274"/>
      <c r="Q6" s="274"/>
      <c r="R6" s="274"/>
      <c r="S6" s="63"/>
      <c r="T6" s="279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3"/>
      <c r="C7" s="263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9"/>
      <c r="U7" s="280" t="s">
        <v>18</v>
      </c>
      <c r="V7" s="281"/>
      <c r="AE7" s="139"/>
      <c r="AF7" s="139"/>
      <c r="AH7" s="139" t="s">
        <v>59</v>
      </c>
      <c r="AL7" s="282" t="s">
        <v>60</v>
      </c>
      <c r="AM7" s="282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83" t="e">
        <f>V14/X14</f>
        <v>#REF!</v>
      </c>
      <c r="M9" s="283" t="e">
        <f>D9*L9</f>
        <v>#REF!</v>
      </c>
      <c r="N9" s="285" t="e">
        <f>R22/R23</f>
        <v>#REF!</v>
      </c>
      <c r="O9" s="283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84"/>
      <c r="M10" s="284"/>
      <c r="N10" s="286"/>
      <c r="O10" s="284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75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84"/>
      <c r="M11" s="284"/>
      <c r="N11" s="286"/>
      <c r="O11" s="284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75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84"/>
      <c r="M12" s="284"/>
      <c r="N12" s="286"/>
      <c r="O12" s="284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75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84"/>
      <c r="M13" s="284"/>
      <c r="N13" s="286"/>
      <c r="O13" s="284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75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84"/>
      <c r="M14" s="284"/>
      <c r="N14" s="286"/>
      <c r="O14" s="284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75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86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86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76" t="e">
        <f>V20/X20</f>
        <v>#REF!</v>
      </c>
      <c r="M17" s="276" t="e">
        <f>ROUND(D18*L17,2)</f>
        <v>#REF!</v>
      </c>
      <c r="N17" s="286"/>
      <c r="O17" s="276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77"/>
      <c r="M18" s="277"/>
      <c r="N18" s="286"/>
      <c r="O18" s="277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77"/>
      <c r="M19" s="277"/>
      <c r="N19" s="286"/>
      <c r="O19" s="277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8"/>
      <c r="M20" s="278"/>
      <c r="N20" s="287"/>
      <c r="O20" s="278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60"/>
      <c r="P1" s="260"/>
      <c r="Q1" s="260"/>
      <c r="R1" s="260"/>
      <c r="S1" s="175"/>
      <c r="T1" s="175"/>
    </row>
    <row r="2" spans="1:44" ht="22.5" customHeight="1" x14ac:dyDescent="0.3">
      <c r="O2" s="261"/>
      <c r="P2" s="261"/>
      <c r="Q2" s="261"/>
      <c r="R2" s="261"/>
      <c r="S2" s="176"/>
      <c r="T2" s="176"/>
    </row>
    <row r="3" spans="1:44" ht="48" customHeight="1" x14ac:dyDescent="0.3">
      <c r="C3" s="262" t="s">
        <v>61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"/>
      <c r="R3" s="2" t="s">
        <v>16</v>
      </c>
      <c r="S3" s="2"/>
      <c r="T3" s="2"/>
    </row>
    <row r="4" spans="1:44" s="3" customFormat="1" ht="43.9" customHeight="1" x14ac:dyDescent="0.3">
      <c r="B4" s="263" t="s">
        <v>7</v>
      </c>
      <c r="C4" s="263" t="s">
        <v>8</v>
      </c>
      <c r="D4" s="264" t="s">
        <v>52</v>
      </c>
      <c r="E4" s="264" t="s">
        <v>58</v>
      </c>
      <c r="F4" s="267" t="s">
        <v>10</v>
      </c>
      <c r="G4" s="268"/>
      <c r="H4" s="268"/>
      <c r="I4" s="268"/>
      <c r="J4" s="268"/>
      <c r="K4" s="268"/>
      <c r="L4" s="268"/>
      <c r="M4" s="269" t="s">
        <v>38</v>
      </c>
      <c r="N4" s="269" t="s">
        <v>42</v>
      </c>
      <c r="O4" s="269" t="s">
        <v>28</v>
      </c>
      <c r="P4" s="273" t="s">
        <v>53</v>
      </c>
      <c r="Q4" s="273" t="s">
        <v>29</v>
      </c>
      <c r="R4" s="273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63"/>
      <c r="C5" s="263"/>
      <c r="D5" s="265"/>
      <c r="E5" s="265"/>
      <c r="F5" s="269" t="s">
        <v>11</v>
      </c>
      <c r="G5" s="269" t="s">
        <v>48</v>
      </c>
      <c r="H5" s="267" t="s">
        <v>63</v>
      </c>
      <c r="I5" s="268"/>
      <c r="J5" s="272"/>
      <c r="K5" s="273" t="s">
        <v>36</v>
      </c>
      <c r="L5" s="273" t="s">
        <v>37</v>
      </c>
      <c r="M5" s="270"/>
      <c r="N5" s="270"/>
      <c r="O5" s="270"/>
      <c r="P5" s="288"/>
      <c r="Q5" s="288"/>
      <c r="R5" s="288"/>
      <c r="S5" s="63"/>
      <c r="T5" s="279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3"/>
      <c r="C6" s="263"/>
      <c r="D6" s="266"/>
      <c r="E6" s="266"/>
      <c r="F6" s="271"/>
      <c r="G6" s="271"/>
      <c r="H6" s="177" t="s">
        <v>69</v>
      </c>
      <c r="I6" s="177" t="s">
        <v>64</v>
      </c>
      <c r="J6" s="177" t="s">
        <v>65</v>
      </c>
      <c r="K6" s="274"/>
      <c r="L6" s="274"/>
      <c r="M6" s="271"/>
      <c r="N6" s="271"/>
      <c r="O6" s="271"/>
      <c r="P6" s="274"/>
      <c r="Q6" s="274"/>
      <c r="R6" s="274"/>
      <c r="S6" s="63"/>
      <c r="T6" s="279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3"/>
      <c r="C7" s="263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9"/>
      <c r="U7" s="280" t="s">
        <v>18</v>
      </c>
      <c r="V7" s="281"/>
      <c r="AE7" s="139"/>
      <c r="AF7" s="139"/>
      <c r="AH7" s="139" t="s">
        <v>59</v>
      </c>
      <c r="AL7" s="282" t="s">
        <v>60</v>
      </c>
      <c r="AM7" s="282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83" t="e">
        <f>V14/X14</f>
        <v>#REF!</v>
      </c>
      <c r="M9" s="283" t="e">
        <f>D9*L9</f>
        <v>#REF!</v>
      </c>
      <c r="N9" s="285" t="e">
        <f>R22/R23</f>
        <v>#REF!</v>
      </c>
      <c r="O9" s="283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84"/>
      <c r="M10" s="284"/>
      <c r="N10" s="286"/>
      <c r="O10" s="284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75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84"/>
      <c r="M11" s="284"/>
      <c r="N11" s="286"/>
      <c r="O11" s="284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75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84"/>
      <c r="M12" s="284"/>
      <c r="N12" s="286"/>
      <c r="O12" s="284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75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84"/>
      <c r="M13" s="284"/>
      <c r="N13" s="286"/>
      <c r="O13" s="284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75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84"/>
      <c r="M14" s="284"/>
      <c r="N14" s="286"/>
      <c r="O14" s="284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75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86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86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76" t="e">
        <f>V20/X20</f>
        <v>#REF!</v>
      </c>
      <c r="M17" s="276" t="e">
        <f>ROUND(D18*L17,2)</f>
        <v>#REF!</v>
      </c>
      <c r="N17" s="286"/>
      <c r="O17" s="276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77"/>
      <c r="M18" s="277"/>
      <c r="N18" s="286"/>
      <c r="O18" s="277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77"/>
      <c r="M19" s="277"/>
      <c r="N19" s="286"/>
      <c r="O19" s="277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78"/>
      <c r="M20" s="278"/>
      <c r="N20" s="287"/>
      <c r="O20" s="278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60"/>
      <c r="P1" s="260"/>
      <c r="Q1" s="260"/>
      <c r="R1" s="260"/>
      <c r="S1" s="175"/>
      <c r="T1" s="175"/>
    </row>
    <row r="2" spans="1:43" ht="22.5" customHeight="1" x14ac:dyDescent="0.3">
      <c r="O2" s="261"/>
      <c r="P2" s="261"/>
      <c r="Q2" s="261"/>
      <c r="R2" s="261"/>
      <c r="S2" s="176"/>
      <c r="T2" s="176"/>
    </row>
    <row r="3" spans="1:43" ht="48" customHeight="1" x14ac:dyDescent="0.3">
      <c r="C3" s="262" t="s">
        <v>61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"/>
      <c r="R3" s="2" t="s">
        <v>16</v>
      </c>
      <c r="S3" s="2"/>
      <c r="T3" s="2"/>
    </row>
    <row r="4" spans="1:43" s="3" customFormat="1" ht="43.9" customHeight="1" x14ac:dyDescent="0.3">
      <c r="B4" s="263" t="s">
        <v>7</v>
      </c>
      <c r="C4" s="263" t="s">
        <v>8</v>
      </c>
      <c r="D4" s="264" t="s">
        <v>52</v>
      </c>
      <c r="E4" s="264" t="s">
        <v>58</v>
      </c>
      <c r="F4" s="267" t="s">
        <v>10</v>
      </c>
      <c r="G4" s="268"/>
      <c r="H4" s="268"/>
      <c r="I4" s="268"/>
      <c r="J4" s="268"/>
      <c r="K4" s="268"/>
      <c r="L4" s="268"/>
      <c r="M4" s="269" t="s">
        <v>38</v>
      </c>
      <c r="N4" s="269" t="s">
        <v>42</v>
      </c>
      <c r="O4" s="269" t="s">
        <v>28</v>
      </c>
      <c r="P4" s="273" t="s">
        <v>53</v>
      </c>
      <c r="Q4" s="273" t="s">
        <v>29</v>
      </c>
      <c r="R4" s="273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63"/>
      <c r="C5" s="263"/>
      <c r="D5" s="265"/>
      <c r="E5" s="265"/>
      <c r="F5" s="269" t="s">
        <v>11</v>
      </c>
      <c r="G5" s="269" t="s">
        <v>48</v>
      </c>
      <c r="H5" s="267" t="s">
        <v>63</v>
      </c>
      <c r="I5" s="268"/>
      <c r="J5" s="272"/>
      <c r="K5" s="273" t="s">
        <v>36</v>
      </c>
      <c r="L5" s="273" t="s">
        <v>37</v>
      </c>
      <c r="M5" s="270"/>
      <c r="N5" s="270"/>
      <c r="O5" s="270"/>
      <c r="P5" s="288"/>
      <c r="Q5" s="288"/>
      <c r="R5" s="288"/>
      <c r="S5" s="63"/>
      <c r="T5" s="279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63"/>
      <c r="C6" s="263"/>
      <c r="D6" s="266"/>
      <c r="E6" s="266"/>
      <c r="F6" s="271"/>
      <c r="G6" s="271"/>
      <c r="H6" s="177" t="s">
        <v>69</v>
      </c>
      <c r="I6" s="177" t="s">
        <v>64</v>
      </c>
      <c r="J6" s="177" t="s">
        <v>65</v>
      </c>
      <c r="K6" s="274"/>
      <c r="L6" s="274"/>
      <c r="M6" s="271"/>
      <c r="N6" s="271"/>
      <c r="O6" s="271"/>
      <c r="P6" s="274"/>
      <c r="Q6" s="274"/>
      <c r="R6" s="274"/>
      <c r="S6" s="63"/>
      <c r="T6" s="279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63"/>
      <c r="C7" s="263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9"/>
      <c r="U7" s="280" t="s">
        <v>18</v>
      </c>
      <c r="V7" s="281"/>
      <c r="AE7" s="139"/>
      <c r="AF7" s="139"/>
      <c r="AH7" s="139" t="s">
        <v>59</v>
      </c>
      <c r="AL7" s="282" t="s">
        <v>60</v>
      </c>
      <c r="AM7" s="282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83" t="e">
        <f>V14/X14</f>
        <v>#REF!</v>
      </c>
      <c r="M9" s="283" t="e">
        <f>D9*L9</f>
        <v>#REF!</v>
      </c>
      <c r="N9" s="285" t="e">
        <f>R22/R23</f>
        <v>#REF!</v>
      </c>
      <c r="O9" s="283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84"/>
      <c r="M10" s="284"/>
      <c r="N10" s="286"/>
      <c r="O10" s="284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75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84"/>
      <c r="M11" s="284"/>
      <c r="N11" s="286"/>
      <c r="O11" s="284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75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84"/>
      <c r="M12" s="284"/>
      <c r="N12" s="286"/>
      <c r="O12" s="284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75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84"/>
      <c r="M13" s="284"/>
      <c r="N13" s="286"/>
      <c r="O13" s="284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75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84"/>
      <c r="M14" s="284"/>
      <c r="N14" s="286"/>
      <c r="O14" s="284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75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86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86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76" t="e">
        <f>V20/X20</f>
        <v>#REF!</v>
      </c>
      <c r="M17" s="276" t="e">
        <f>ROUND(D18*L17,2)</f>
        <v>#REF!</v>
      </c>
      <c r="N17" s="286"/>
      <c r="O17" s="276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77"/>
      <c r="M18" s="277"/>
      <c r="N18" s="286"/>
      <c r="O18" s="277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77"/>
      <c r="M19" s="277"/>
      <c r="N19" s="286"/>
      <c r="O19" s="277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8"/>
      <c r="M20" s="278"/>
      <c r="N20" s="287"/>
      <c r="O20" s="278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60"/>
      <c r="N1" s="260"/>
      <c r="O1" s="260"/>
      <c r="P1" s="260"/>
      <c r="Q1" s="115"/>
    </row>
    <row r="2" spans="1:22" ht="22.5" customHeight="1" x14ac:dyDescent="0.3">
      <c r="M2" s="261"/>
      <c r="N2" s="261"/>
      <c r="O2" s="261"/>
      <c r="P2" s="261"/>
      <c r="Q2" s="116"/>
    </row>
    <row r="3" spans="1:22" ht="48" customHeight="1" x14ac:dyDescent="0.3">
      <c r="C3" s="262" t="s">
        <v>55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"/>
      <c r="P3" s="2" t="s">
        <v>16</v>
      </c>
      <c r="Q3" s="2"/>
    </row>
    <row r="4" spans="1:22" s="3" customFormat="1" ht="43.9" customHeight="1" x14ac:dyDescent="0.3">
      <c r="B4" s="263" t="s">
        <v>7</v>
      </c>
      <c r="C4" s="263" t="s">
        <v>8</v>
      </c>
      <c r="D4" s="289" t="s">
        <v>52</v>
      </c>
      <c r="E4" s="264" t="s">
        <v>44</v>
      </c>
      <c r="F4" s="267" t="s">
        <v>10</v>
      </c>
      <c r="G4" s="268"/>
      <c r="H4" s="268"/>
      <c r="I4" s="268"/>
      <c r="J4" s="268"/>
      <c r="K4" s="290" t="s">
        <v>38</v>
      </c>
      <c r="L4" s="290" t="s">
        <v>42</v>
      </c>
      <c r="M4" s="290" t="s">
        <v>28</v>
      </c>
      <c r="N4" s="294" t="s">
        <v>53</v>
      </c>
      <c r="O4" s="294" t="s">
        <v>29</v>
      </c>
      <c r="P4" s="273" t="s">
        <v>17</v>
      </c>
      <c r="Q4" s="63"/>
    </row>
    <row r="5" spans="1:22" s="4" customFormat="1" ht="144.75" customHeight="1" x14ac:dyDescent="0.3">
      <c r="B5" s="263"/>
      <c r="C5" s="263"/>
      <c r="D5" s="289"/>
      <c r="E5" s="265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90"/>
      <c r="L5" s="290"/>
      <c r="M5" s="290"/>
      <c r="N5" s="294"/>
      <c r="O5" s="294"/>
      <c r="P5" s="274"/>
      <c r="Q5" s="63"/>
    </row>
    <row r="6" spans="1:22" s="5" customFormat="1" ht="42.75" customHeight="1" x14ac:dyDescent="0.3">
      <c r="B6" s="263"/>
      <c r="C6" s="263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80" t="s">
        <v>18</v>
      </c>
      <c r="S6" s="281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91" t="e">
        <f>S15/U15</f>
        <v>#REF!</v>
      </c>
      <c r="K8" s="295" t="e">
        <f>ROUND(D8*J8,2)</f>
        <v>#REF!</v>
      </c>
      <c r="L8" s="298" t="e">
        <f>P20/P21</f>
        <v>#REF!</v>
      </c>
      <c r="M8" s="301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92"/>
      <c r="K9" s="296"/>
      <c r="L9" s="299"/>
      <c r="M9" s="302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92"/>
      <c r="K10" s="296"/>
      <c r="L10" s="299"/>
      <c r="M10" s="302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92"/>
      <c r="K11" s="296"/>
      <c r="L11" s="299"/>
      <c r="M11" s="302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92"/>
      <c r="K12" s="296"/>
      <c r="L12" s="299"/>
      <c r="M12" s="302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92"/>
      <c r="K13" s="296"/>
      <c r="L13" s="299"/>
      <c r="M13" s="302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92"/>
      <c r="K14" s="296"/>
      <c r="L14" s="299"/>
      <c r="M14" s="302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93"/>
      <c r="K15" s="297"/>
      <c r="L15" s="299"/>
      <c r="M15" s="303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91" t="e">
        <f>S19/U19</f>
        <v>#REF!</v>
      </c>
      <c r="K16" s="295" t="e">
        <f>ROUND(D16*J16,2)</f>
        <v>#REF!</v>
      </c>
      <c r="L16" s="299"/>
      <c r="M16" s="304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92"/>
      <c r="K17" s="296"/>
      <c r="L17" s="299"/>
      <c r="M17" s="305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92"/>
      <c r="K18" s="296"/>
      <c r="L18" s="299"/>
      <c r="M18" s="305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93"/>
      <c r="K19" s="297"/>
      <c r="L19" s="300"/>
      <c r="M19" s="306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5"/>
  <sheetViews>
    <sheetView view="pageBreakPreview" topLeftCell="B4" zoomScale="80" zoomScaleNormal="80" zoomScaleSheetLayoutView="80" workbookViewId="0">
      <selection activeCell="Q10" sqref="Q10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7.85546875" style="203" customWidth="1"/>
    <col min="8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1:21" ht="18" customHeight="1" x14ac:dyDescent="0.3">
      <c r="L1" s="309" t="s">
        <v>116</v>
      </c>
      <c r="M1" s="309"/>
      <c r="N1" s="309"/>
    </row>
    <row r="2" spans="1:21" ht="18.75" customHeight="1" x14ac:dyDescent="0.3">
      <c r="L2" s="309" t="s">
        <v>120</v>
      </c>
      <c r="M2" s="309"/>
      <c r="N2" s="309"/>
    </row>
    <row r="3" spans="1:21" ht="18.75" customHeight="1" x14ac:dyDescent="0.3">
      <c r="L3" s="309" t="s">
        <v>121</v>
      </c>
      <c r="M3" s="309"/>
      <c r="N3" s="309"/>
    </row>
    <row r="4" spans="1:21" ht="20.25" customHeight="1" x14ac:dyDescent="0.3">
      <c r="L4" s="319"/>
      <c r="M4" s="319"/>
      <c r="N4" s="319"/>
    </row>
    <row r="5" spans="1:21" ht="46.5" customHeight="1" x14ac:dyDescent="0.25">
      <c r="C5" s="318" t="s">
        <v>117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</row>
    <row r="6" spans="1:21" ht="22.5" customHeight="1" x14ac:dyDescent="0.25">
      <c r="C6" s="317" t="s">
        <v>122</v>
      </c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</row>
    <row r="7" spans="1:21" ht="24.75" customHeight="1" thickBot="1" x14ac:dyDescent="0.3">
      <c r="C7" s="316" t="s">
        <v>102</v>
      </c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</row>
    <row r="8" spans="1:21" s="201" customFormat="1" ht="21" customHeight="1" x14ac:dyDescent="0.25">
      <c r="B8" s="320" t="s">
        <v>86</v>
      </c>
      <c r="C8" s="323" t="s">
        <v>8</v>
      </c>
      <c r="D8" s="338" t="s">
        <v>80</v>
      </c>
      <c r="E8" s="341" t="s">
        <v>123</v>
      </c>
      <c r="F8" s="332" t="s">
        <v>106</v>
      </c>
      <c r="G8" s="333"/>
      <c r="H8" s="333"/>
      <c r="I8" s="334"/>
      <c r="J8" s="326" t="s">
        <v>114</v>
      </c>
      <c r="K8" s="326" t="s">
        <v>42</v>
      </c>
      <c r="L8" s="329" t="s">
        <v>115</v>
      </c>
      <c r="M8" s="310" t="s">
        <v>124</v>
      </c>
      <c r="N8" s="313" t="s">
        <v>93</v>
      </c>
    </row>
    <row r="9" spans="1:21" s="202" customFormat="1" ht="12" customHeight="1" x14ac:dyDescent="0.25">
      <c r="B9" s="321"/>
      <c r="C9" s="324"/>
      <c r="D9" s="339"/>
      <c r="E9" s="342"/>
      <c r="F9" s="335"/>
      <c r="G9" s="336"/>
      <c r="H9" s="336"/>
      <c r="I9" s="337"/>
      <c r="J9" s="327"/>
      <c r="K9" s="327"/>
      <c r="L9" s="330"/>
      <c r="M9" s="311"/>
      <c r="N9" s="314"/>
    </row>
    <row r="10" spans="1:21" s="202" customFormat="1" ht="386.25" customHeight="1" x14ac:dyDescent="0.25">
      <c r="B10" s="321"/>
      <c r="C10" s="324"/>
      <c r="D10" s="340"/>
      <c r="E10" s="343"/>
      <c r="F10" s="242" t="s">
        <v>108</v>
      </c>
      <c r="G10" s="242" t="s">
        <v>110</v>
      </c>
      <c r="H10" s="242" t="s">
        <v>111</v>
      </c>
      <c r="I10" s="242" t="s">
        <v>109</v>
      </c>
      <c r="J10" s="328"/>
      <c r="K10" s="328"/>
      <c r="L10" s="331"/>
      <c r="M10" s="312"/>
      <c r="N10" s="315"/>
    </row>
    <row r="11" spans="1:21" s="203" customFormat="1" ht="21" customHeight="1" x14ac:dyDescent="0.25">
      <c r="B11" s="322"/>
      <c r="C11" s="325"/>
      <c r="D11" s="248" t="s">
        <v>87</v>
      </c>
      <c r="E11" s="204" t="s">
        <v>76</v>
      </c>
      <c r="F11" s="7" t="s">
        <v>83</v>
      </c>
      <c r="G11" s="7" t="s">
        <v>82</v>
      </c>
      <c r="H11" s="7" t="s">
        <v>84</v>
      </c>
      <c r="I11" s="7" t="s">
        <v>85</v>
      </c>
      <c r="J11" s="206" t="s">
        <v>75</v>
      </c>
      <c r="K11" s="206" t="s">
        <v>41</v>
      </c>
      <c r="L11" s="213" t="s">
        <v>51</v>
      </c>
      <c r="M11" s="206" t="s">
        <v>77</v>
      </c>
      <c r="N11" s="229" t="s">
        <v>81</v>
      </c>
      <c r="O11" s="223"/>
      <c r="P11" s="207"/>
      <c r="Q11" s="159"/>
      <c r="R11" s="159"/>
    </row>
    <row r="12" spans="1:21" s="203" customFormat="1" ht="21" customHeight="1" x14ac:dyDescent="0.25">
      <c r="B12" s="215">
        <v>1</v>
      </c>
      <c r="C12" s="224">
        <v>2</v>
      </c>
      <c r="D12" s="215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4">
        <v>11</v>
      </c>
      <c r="M12" s="205">
        <v>12</v>
      </c>
      <c r="N12" s="230">
        <v>13</v>
      </c>
    </row>
    <row r="13" spans="1:21" ht="71.25" customHeight="1" x14ac:dyDescent="0.25">
      <c r="A13" s="200">
        <v>1343001</v>
      </c>
      <c r="B13" s="216">
        <v>1</v>
      </c>
      <c r="C13" s="225" t="s">
        <v>107</v>
      </c>
      <c r="D13" s="227">
        <v>893.8741870977982</v>
      </c>
      <c r="E13" s="245">
        <v>15693</v>
      </c>
      <c r="F13" s="232">
        <v>1.8145</v>
      </c>
      <c r="G13" s="219">
        <v>1</v>
      </c>
      <c r="H13" s="219">
        <v>1</v>
      </c>
      <c r="I13" s="243">
        <v>1</v>
      </c>
      <c r="J13" s="212">
        <f>D13*F13*I13*G13*H13</f>
        <v>1621.9347124889548</v>
      </c>
      <c r="K13" s="307">
        <v>0.66275790382734601</v>
      </c>
      <c r="L13" s="234">
        <f>ROUND(J13*$K$13,6)</f>
        <v>1074.9500499999999</v>
      </c>
      <c r="M13" s="208">
        <f>ROUND(L13*E13,2)</f>
        <v>16869191.129999999</v>
      </c>
      <c r="N13" s="231">
        <f>M13*12</f>
        <v>202430293.56</v>
      </c>
      <c r="O13" s="209"/>
      <c r="P13" s="209"/>
      <c r="Q13" s="210"/>
      <c r="S13" s="210"/>
      <c r="T13" s="210"/>
      <c r="U13" s="211"/>
    </row>
    <row r="14" spans="1:21" ht="36" customHeight="1" x14ac:dyDescent="0.25">
      <c r="B14" s="216">
        <v>2</v>
      </c>
      <c r="C14" s="225" t="s">
        <v>78</v>
      </c>
      <c r="D14" s="227">
        <v>893.8741870977982</v>
      </c>
      <c r="E14" s="245">
        <v>38992</v>
      </c>
      <c r="F14" s="232">
        <v>1.2069000000000001</v>
      </c>
      <c r="G14" s="219">
        <v>1.8</v>
      </c>
      <c r="H14" s="219">
        <v>1</v>
      </c>
      <c r="I14" s="243">
        <v>1</v>
      </c>
      <c r="J14" s="212">
        <f t="shared" ref="J14:J15" si="0">D14*F14*I14*G14*H14</f>
        <v>1941.8701615349992</v>
      </c>
      <c r="K14" s="307"/>
      <c r="L14" s="234">
        <f t="shared" ref="L14:L15" si="1">ROUND(J14*$K$13,6)</f>
        <v>1286.9897980000001</v>
      </c>
      <c r="M14" s="241">
        <f>ROUND(L14*E14,2)</f>
        <v>50182306.200000003</v>
      </c>
      <c r="N14" s="231">
        <f t="shared" ref="N14:N15" si="2">M14*12</f>
        <v>602187674.4000001</v>
      </c>
      <c r="O14" s="209"/>
      <c r="P14" s="209"/>
      <c r="Q14" s="210"/>
      <c r="S14" s="210"/>
      <c r="T14" s="210"/>
      <c r="U14" s="211"/>
    </row>
    <row r="15" spans="1:21" ht="41.25" customHeight="1" thickBot="1" x14ac:dyDescent="0.3">
      <c r="B15" s="217">
        <v>3</v>
      </c>
      <c r="C15" s="226" t="s">
        <v>79</v>
      </c>
      <c r="D15" s="228">
        <v>893.8741870977982</v>
      </c>
      <c r="E15" s="247">
        <v>68546</v>
      </c>
      <c r="F15" s="233">
        <v>1.0613999999999999</v>
      </c>
      <c r="G15" s="221">
        <v>1</v>
      </c>
      <c r="H15" s="221">
        <v>1</v>
      </c>
      <c r="I15" s="244">
        <v>1</v>
      </c>
      <c r="J15" s="249">
        <f t="shared" si="0"/>
        <v>948.75806218560297</v>
      </c>
      <c r="K15" s="308"/>
      <c r="L15" s="250">
        <f t="shared" si="1"/>
        <v>628.79690500000004</v>
      </c>
      <c r="M15" s="218">
        <f>ROUND(L15*E15,2)</f>
        <v>43101512.649999999</v>
      </c>
      <c r="N15" s="251">
        <f t="shared" si="2"/>
        <v>517218151.79999995</v>
      </c>
      <c r="O15" s="209"/>
      <c r="P15" s="209"/>
      <c r="Q15" s="210"/>
      <c r="S15" s="210"/>
      <c r="T15" s="210"/>
      <c r="U15" s="211"/>
    </row>
  </sheetData>
  <mergeCells count="18">
    <mergeCell ref="B8:B11"/>
    <mergeCell ref="C8:C11"/>
    <mergeCell ref="J8:J10"/>
    <mergeCell ref="K8:K10"/>
    <mergeCell ref="L8:L10"/>
    <mergeCell ref="F8:I9"/>
    <mergeCell ref="D8:D10"/>
    <mergeCell ref="E8:E10"/>
    <mergeCell ref="K13:K15"/>
    <mergeCell ref="L1:N1"/>
    <mergeCell ref="L2:N2"/>
    <mergeCell ref="L3:N3"/>
    <mergeCell ref="M8:M10"/>
    <mergeCell ref="N8:N10"/>
    <mergeCell ref="C7:N7"/>
    <mergeCell ref="C6:N6"/>
    <mergeCell ref="C5:N5"/>
    <mergeCell ref="L4:N4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5"/>
  <sheetViews>
    <sheetView view="pageBreakPreview" topLeftCell="B1" zoomScale="80" zoomScaleNormal="80" zoomScaleSheetLayoutView="80" workbookViewId="0">
      <selection activeCell="Q10" sqref="Q10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5703125" style="203" customWidth="1"/>
    <col min="8" max="8" width="16.28515625" style="203" customWidth="1"/>
    <col min="9" max="9" width="18.710937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09" t="str">
        <f>'1. АМП_без Акуш и Стомат'!L1:N1</f>
        <v>Приложение № 8</v>
      </c>
      <c r="M1" s="309"/>
      <c r="N1" s="309"/>
    </row>
    <row r="2" spans="2:21" ht="18.75" customHeight="1" x14ac:dyDescent="0.3">
      <c r="L2" s="309" t="str">
        <f>'1. АМП_без Акуш и Стомат'!L2:N2</f>
        <v>к Тарифному соглашению на 2024 год</v>
      </c>
      <c r="M2" s="309"/>
      <c r="N2" s="309"/>
    </row>
    <row r="3" spans="2:21" ht="18.75" customHeight="1" x14ac:dyDescent="0.3">
      <c r="L3" s="309" t="str">
        <f>'1. АМП_без Акуш и Стомат'!L3:N3</f>
        <v>от "26" января 2024 года</v>
      </c>
      <c r="M3" s="309"/>
      <c r="N3" s="309"/>
    </row>
    <row r="4" spans="2:21" ht="20.25" customHeight="1" x14ac:dyDescent="0.25">
      <c r="L4" s="344">
        <f>'1. АМП_без Акуш и Стомат'!L4:N4</f>
        <v>0</v>
      </c>
      <c r="M4" s="344"/>
      <c r="N4" s="344"/>
    </row>
    <row r="5" spans="2:21" ht="46.5" customHeight="1" x14ac:dyDescent="0.25">
      <c r="C5" s="318" t="s">
        <v>118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</row>
    <row r="6" spans="2:21" ht="22.5" customHeight="1" x14ac:dyDescent="0.25">
      <c r="C6" s="317" t="str">
        <f>'1. АМП_без Акуш и Стомат'!C6:N6</f>
        <v>на 2024 год (вступает в действие с 01 января 2024 года)</v>
      </c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</row>
    <row r="7" spans="2:21" ht="24.75" customHeight="1" thickBot="1" x14ac:dyDescent="0.3">
      <c r="C7" s="316" t="s">
        <v>103</v>
      </c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</row>
    <row r="8" spans="2:21" s="201" customFormat="1" ht="17.25" customHeight="1" x14ac:dyDescent="0.25">
      <c r="B8" s="320" t="s">
        <v>86</v>
      </c>
      <c r="C8" s="323" t="s">
        <v>8</v>
      </c>
      <c r="D8" s="338" t="s">
        <v>80</v>
      </c>
      <c r="E8" s="341" t="str">
        <f>'1. АМП_без Акуш и Стомат'!E8:E10</f>
        <v>Численность прикрепленных, застрахованных лиц                                              на 01.01.2024 (чел.)</v>
      </c>
      <c r="F8" s="332" t="s">
        <v>106</v>
      </c>
      <c r="G8" s="333"/>
      <c r="H8" s="333"/>
      <c r="I8" s="334"/>
      <c r="J8" s="326" t="s">
        <v>113</v>
      </c>
      <c r="K8" s="326" t="s">
        <v>42</v>
      </c>
      <c r="L8" s="329" t="s">
        <v>112</v>
      </c>
      <c r="M8" s="310" t="s">
        <v>125</v>
      </c>
      <c r="N8" s="313" t="s">
        <v>105</v>
      </c>
    </row>
    <row r="9" spans="2:21" s="202" customFormat="1" ht="10.5" customHeight="1" x14ac:dyDescent="0.25">
      <c r="B9" s="321"/>
      <c r="C9" s="324"/>
      <c r="D9" s="339"/>
      <c r="E9" s="342"/>
      <c r="F9" s="335"/>
      <c r="G9" s="336"/>
      <c r="H9" s="336"/>
      <c r="I9" s="337"/>
      <c r="J9" s="327"/>
      <c r="K9" s="327"/>
      <c r="L9" s="330"/>
      <c r="M9" s="311"/>
      <c r="N9" s="314"/>
    </row>
    <row r="10" spans="2:21" s="202" customFormat="1" ht="371.25" customHeight="1" x14ac:dyDescent="0.25">
      <c r="B10" s="321"/>
      <c r="C10" s="324"/>
      <c r="D10" s="340"/>
      <c r="E10" s="343"/>
      <c r="F10" s="242" t="s">
        <v>108</v>
      </c>
      <c r="G10" s="242" t="s">
        <v>110</v>
      </c>
      <c r="H10" s="242" t="s">
        <v>111</v>
      </c>
      <c r="I10" s="242" t="s">
        <v>109</v>
      </c>
      <c r="J10" s="328"/>
      <c r="K10" s="328"/>
      <c r="L10" s="331"/>
      <c r="M10" s="312"/>
      <c r="N10" s="315"/>
    </row>
    <row r="11" spans="2:21" s="203" customFormat="1" ht="21" customHeight="1" x14ac:dyDescent="0.25">
      <c r="B11" s="322"/>
      <c r="C11" s="325"/>
      <c r="D11" s="248" t="s">
        <v>88</v>
      </c>
      <c r="E11" s="204" t="s">
        <v>76</v>
      </c>
      <c r="F11" s="7" t="s">
        <v>83</v>
      </c>
      <c r="G11" s="7" t="s">
        <v>82</v>
      </c>
      <c r="H11" s="7" t="s">
        <v>84</v>
      </c>
      <c r="I11" s="7" t="s">
        <v>85</v>
      </c>
      <c r="J11" s="206" t="s">
        <v>90</v>
      </c>
      <c r="K11" s="206" t="s">
        <v>41</v>
      </c>
      <c r="L11" s="213" t="s">
        <v>89</v>
      </c>
      <c r="M11" s="206" t="s">
        <v>92</v>
      </c>
      <c r="N11" s="229" t="s">
        <v>91</v>
      </c>
      <c r="O11" s="223"/>
      <c r="P11" s="207"/>
      <c r="Q11" s="159"/>
      <c r="R11" s="159"/>
    </row>
    <row r="12" spans="2:21" s="203" customFormat="1" ht="21" customHeight="1" x14ac:dyDescent="0.25">
      <c r="B12" s="215">
        <v>1</v>
      </c>
      <c r="C12" s="224">
        <v>2</v>
      </c>
      <c r="D12" s="215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4">
        <v>11</v>
      </c>
      <c r="M12" s="205">
        <v>12</v>
      </c>
      <c r="N12" s="230">
        <v>13</v>
      </c>
    </row>
    <row r="13" spans="2:21" ht="69.75" customHeight="1" x14ac:dyDescent="0.25">
      <c r="B13" s="216">
        <v>1</v>
      </c>
      <c r="C13" s="225" t="s">
        <v>107</v>
      </c>
      <c r="D13" s="227">
        <v>137.57541330536637</v>
      </c>
      <c r="E13" s="245">
        <v>42680</v>
      </c>
      <c r="F13" s="232">
        <v>1.3898999999999999</v>
      </c>
      <c r="G13" s="219">
        <v>1</v>
      </c>
      <c r="H13" s="219">
        <v>1</v>
      </c>
      <c r="I13" s="220">
        <v>1</v>
      </c>
      <c r="J13" s="212">
        <f>D13*F13*I13*G13*H13</f>
        <v>191.21606695312872</v>
      </c>
      <c r="K13" s="307">
        <v>0.58090347835770495</v>
      </c>
      <c r="L13" s="234">
        <f>ROUND(J13*$K$13,6)</f>
        <v>111.078078</v>
      </c>
      <c r="M13" s="208">
        <f>ROUND(L13*E13,2)</f>
        <v>4740812.37</v>
      </c>
      <c r="N13" s="231">
        <f>M13*12</f>
        <v>56889748.439999998</v>
      </c>
      <c r="O13" s="209"/>
      <c r="P13" s="209"/>
      <c r="Q13" s="210"/>
      <c r="S13" s="210"/>
      <c r="T13" s="210"/>
      <c r="U13" s="211"/>
    </row>
    <row r="14" spans="2:21" ht="36" customHeight="1" x14ac:dyDescent="0.25">
      <c r="B14" s="235">
        <v>2</v>
      </c>
      <c r="C14" s="236" t="s">
        <v>78</v>
      </c>
      <c r="D14" s="237">
        <v>137.57541330536637</v>
      </c>
      <c r="E14" s="246">
        <v>19309</v>
      </c>
      <c r="F14" s="238">
        <v>1.3745000000000001</v>
      </c>
      <c r="G14" s="239">
        <v>1.8</v>
      </c>
      <c r="H14" s="239">
        <v>1</v>
      </c>
      <c r="I14" s="240">
        <v>1</v>
      </c>
      <c r="J14" s="212">
        <f t="shared" ref="J14:J15" si="0">D14*F14*I14*G14*H14</f>
        <v>340.37533005880698</v>
      </c>
      <c r="K14" s="307"/>
      <c r="L14" s="234">
        <f t="shared" ref="L14:L15" si="1">ROUND(J14*$K$13,6)</f>
        <v>197.725213</v>
      </c>
      <c r="M14" s="241">
        <f>ROUND(L14*E14,2)</f>
        <v>3817876.14</v>
      </c>
      <c r="N14" s="231">
        <f t="shared" ref="N14:N15" si="2">M14*12</f>
        <v>45814513.68</v>
      </c>
      <c r="O14" s="209"/>
      <c r="P14" s="209"/>
      <c r="Q14" s="210"/>
      <c r="S14" s="210"/>
      <c r="T14" s="210"/>
      <c r="U14" s="211"/>
    </row>
    <row r="15" spans="2:21" ht="41.25" customHeight="1" thickBot="1" x14ac:dyDescent="0.3">
      <c r="B15" s="217">
        <v>3</v>
      </c>
      <c r="C15" s="226" t="s">
        <v>79</v>
      </c>
      <c r="D15" s="228">
        <v>137.57541330536637</v>
      </c>
      <c r="E15" s="247">
        <v>1246</v>
      </c>
      <c r="F15" s="233">
        <v>1.4149</v>
      </c>
      <c r="G15" s="221">
        <v>1</v>
      </c>
      <c r="H15" s="221">
        <v>1</v>
      </c>
      <c r="I15" s="222">
        <v>1</v>
      </c>
      <c r="J15" s="249">
        <f t="shared" si="0"/>
        <v>194.65545228576289</v>
      </c>
      <c r="K15" s="308"/>
      <c r="L15" s="250">
        <f t="shared" si="1"/>
        <v>113.07602900000001</v>
      </c>
      <c r="M15" s="218">
        <f>ROUND(L15*E15,2)</f>
        <v>140892.73000000001</v>
      </c>
      <c r="N15" s="251">
        <f t="shared" si="2"/>
        <v>1690712.7600000002</v>
      </c>
      <c r="O15" s="209"/>
      <c r="P15" s="209"/>
      <c r="Q15" s="210"/>
      <c r="S15" s="210"/>
      <c r="T15" s="210"/>
      <c r="U15" s="211"/>
    </row>
  </sheetData>
  <mergeCells count="18">
    <mergeCell ref="N8:N10"/>
    <mergeCell ref="K13:K15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  <mergeCell ref="C6:N6"/>
    <mergeCell ref="L1:N1"/>
    <mergeCell ref="L2:N2"/>
    <mergeCell ref="L3:N3"/>
    <mergeCell ref="L4:N4"/>
    <mergeCell ref="C5:N5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4"/>
  <sheetViews>
    <sheetView tabSelected="1" view="pageBreakPreview" topLeftCell="B7" zoomScale="80" zoomScaleNormal="80" zoomScaleSheetLayoutView="80" workbookViewId="0">
      <selection activeCell="B8" sqref="B8:N14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28515625" style="203" customWidth="1"/>
    <col min="8" max="8" width="17.140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09" t="str">
        <f>'1. АМП_без Акуш и Стомат'!L1:N1</f>
        <v>Приложение № 8</v>
      </c>
      <c r="M1" s="309"/>
      <c r="N1" s="309"/>
    </row>
    <row r="2" spans="2:21" ht="18.75" customHeight="1" x14ac:dyDescent="0.3">
      <c r="L2" s="309" t="str">
        <f>'1. АМП_без Акуш и Стомат'!L2:N2</f>
        <v>к Тарифному соглашению на 2024 год</v>
      </c>
      <c r="M2" s="309"/>
      <c r="N2" s="309"/>
    </row>
    <row r="3" spans="2:21" ht="18.75" customHeight="1" x14ac:dyDescent="0.3">
      <c r="L3" s="309" t="str">
        <f>'1. АМП_без Акуш и Стомат'!L3:N3</f>
        <v>от "26" января 2024 года</v>
      </c>
      <c r="M3" s="309"/>
      <c r="N3" s="309"/>
    </row>
    <row r="4" spans="2:21" ht="20.25" customHeight="1" x14ac:dyDescent="0.25">
      <c r="L4" s="344">
        <f>'1. АМП_без Акуш и Стомат'!L4:N4</f>
        <v>0</v>
      </c>
      <c r="M4" s="344"/>
      <c r="N4" s="344"/>
    </row>
    <row r="5" spans="2:21" ht="46.5" customHeight="1" x14ac:dyDescent="0.25">
      <c r="C5" s="318" t="s">
        <v>119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</row>
    <row r="6" spans="2:21" ht="22.5" customHeight="1" x14ac:dyDescent="0.25">
      <c r="C6" s="317" t="str">
        <f>'1. АМП_без Акуш и Стомат'!C6:N6</f>
        <v>на 2024 год (вступает в действие с 01 января 2024 года)</v>
      </c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</row>
    <row r="7" spans="2:21" ht="24.75" customHeight="1" thickBot="1" x14ac:dyDescent="0.3">
      <c r="C7" s="316" t="s">
        <v>104</v>
      </c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</row>
    <row r="8" spans="2:21" s="201" customFormat="1" ht="12.75" customHeight="1" x14ac:dyDescent="0.25">
      <c r="B8" s="320" t="s">
        <v>86</v>
      </c>
      <c r="C8" s="323" t="s">
        <v>8</v>
      </c>
      <c r="D8" s="338" t="s">
        <v>80</v>
      </c>
      <c r="E8" s="341" t="str">
        <f>'1. АМП_без Акуш и Стомат'!E8:E10</f>
        <v>Численность прикрепленных, застрахованных лиц                                              на 01.01.2024 (чел.)</v>
      </c>
      <c r="F8" s="332" t="s">
        <v>106</v>
      </c>
      <c r="G8" s="333"/>
      <c r="H8" s="333"/>
      <c r="I8" s="334"/>
      <c r="J8" s="326" t="s">
        <v>94</v>
      </c>
      <c r="K8" s="326" t="s">
        <v>42</v>
      </c>
      <c r="L8" s="329" t="s">
        <v>95</v>
      </c>
      <c r="M8" s="310" t="s">
        <v>126</v>
      </c>
      <c r="N8" s="313" t="s">
        <v>96</v>
      </c>
    </row>
    <row r="9" spans="2:21" s="202" customFormat="1" ht="17.25" customHeight="1" x14ac:dyDescent="0.25">
      <c r="B9" s="321"/>
      <c r="C9" s="324"/>
      <c r="D9" s="339"/>
      <c r="E9" s="342"/>
      <c r="F9" s="335"/>
      <c r="G9" s="336"/>
      <c r="H9" s="336"/>
      <c r="I9" s="337"/>
      <c r="J9" s="327"/>
      <c r="K9" s="327"/>
      <c r="L9" s="330"/>
      <c r="M9" s="311"/>
      <c r="N9" s="314"/>
    </row>
    <row r="10" spans="2:21" s="202" customFormat="1" ht="387" customHeight="1" x14ac:dyDescent="0.25">
      <c r="B10" s="321"/>
      <c r="C10" s="324"/>
      <c r="D10" s="340"/>
      <c r="E10" s="343"/>
      <c r="F10" s="242" t="s">
        <v>108</v>
      </c>
      <c r="G10" s="242" t="s">
        <v>110</v>
      </c>
      <c r="H10" s="242" t="s">
        <v>111</v>
      </c>
      <c r="I10" s="242" t="s">
        <v>109</v>
      </c>
      <c r="J10" s="328"/>
      <c r="K10" s="328"/>
      <c r="L10" s="331"/>
      <c r="M10" s="312"/>
      <c r="N10" s="315"/>
    </row>
    <row r="11" spans="2:21" s="203" customFormat="1" ht="21" customHeight="1" x14ac:dyDescent="0.25">
      <c r="B11" s="322"/>
      <c r="C11" s="325"/>
      <c r="D11" s="248" t="s">
        <v>97</v>
      </c>
      <c r="E11" s="204" t="s">
        <v>76</v>
      </c>
      <c r="F11" s="7" t="s">
        <v>83</v>
      </c>
      <c r="G11" s="7" t="s">
        <v>82</v>
      </c>
      <c r="H11" s="7" t="s">
        <v>84</v>
      </c>
      <c r="I11" s="7" t="s">
        <v>85</v>
      </c>
      <c r="J11" s="206" t="s">
        <v>101</v>
      </c>
      <c r="K11" s="206" t="s">
        <v>41</v>
      </c>
      <c r="L11" s="213" t="s">
        <v>98</v>
      </c>
      <c r="M11" s="206" t="s">
        <v>99</v>
      </c>
      <c r="N11" s="229" t="s">
        <v>100</v>
      </c>
      <c r="O11" s="223"/>
      <c r="P11" s="207"/>
      <c r="Q11" s="159"/>
      <c r="R11" s="159"/>
    </row>
    <row r="12" spans="2:21" s="203" customFormat="1" ht="21" customHeight="1" x14ac:dyDescent="0.25">
      <c r="B12" s="215">
        <v>1</v>
      </c>
      <c r="C12" s="224">
        <v>2</v>
      </c>
      <c r="D12" s="215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4">
        <v>11</v>
      </c>
      <c r="M12" s="205">
        <v>12</v>
      </c>
      <c r="N12" s="230">
        <v>13</v>
      </c>
    </row>
    <row r="13" spans="2:21" ht="36" customHeight="1" x14ac:dyDescent="0.25">
      <c r="B13" s="216">
        <v>1</v>
      </c>
      <c r="C13" s="225" t="s">
        <v>78</v>
      </c>
      <c r="D13" s="227">
        <v>206.26800699082136</v>
      </c>
      <c r="E13" s="245">
        <v>38992</v>
      </c>
      <c r="F13" s="232">
        <v>1.3315999999999999</v>
      </c>
      <c r="G13" s="219">
        <v>1.8</v>
      </c>
      <c r="H13" s="219">
        <v>1</v>
      </c>
      <c r="I13" s="220">
        <v>1</v>
      </c>
      <c r="J13" s="212">
        <f>D13*F13*I13*G13*H13</f>
        <v>494.39966059615983</v>
      </c>
      <c r="K13" s="345">
        <v>0.60360716931624103</v>
      </c>
      <c r="L13" s="234">
        <f>ROUND(J13*$K$13,6)</f>
        <v>298.42318</v>
      </c>
      <c r="M13" s="208">
        <f>ROUND(L13*E13,2)</f>
        <v>11636116.630000001</v>
      </c>
      <c r="N13" s="231">
        <f>M13*12</f>
        <v>139633399.56</v>
      </c>
      <c r="O13" s="209"/>
      <c r="P13" s="209"/>
      <c r="Q13" s="210"/>
      <c r="S13" s="210"/>
      <c r="T13" s="210"/>
      <c r="U13" s="211"/>
    </row>
    <row r="14" spans="2:21" ht="41.25" customHeight="1" thickBot="1" x14ac:dyDescent="0.3">
      <c r="B14" s="217">
        <v>2</v>
      </c>
      <c r="C14" s="226" t="s">
        <v>79</v>
      </c>
      <c r="D14" s="228">
        <v>206.26800699082136</v>
      </c>
      <c r="E14" s="247">
        <v>84239</v>
      </c>
      <c r="F14" s="233">
        <v>1.3141</v>
      </c>
      <c r="G14" s="221">
        <v>1</v>
      </c>
      <c r="H14" s="221">
        <v>1</v>
      </c>
      <c r="I14" s="222">
        <v>1</v>
      </c>
      <c r="J14" s="249">
        <f t="shared" ref="J14" si="0">D14*F14*I14*G14*H14</f>
        <v>271.05678798663837</v>
      </c>
      <c r="K14" s="346"/>
      <c r="L14" s="250">
        <f t="shared" ref="L14" si="1">ROUND(J14*$K$13,6)</f>
        <v>163.61182099999999</v>
      </c>
      <c r="M14" s="218">
        <f>ROUND(L14*E14,2)</f>
        <v>13782496.189999999</v>
      </c>
      <c r="N14" s="251">
        <f t="shared" ref="N14" si="2">M14*12</f>
        <v>165389954.28</v>
      </c>
      <c r="O14" s="209"/>
      <c r="P14" s="209"/>
      <c r="Q14" s="210"/>
      <c r="S14" s="210"/>
      <c r="T14" s="210"/>
      <c r="U14" s="211"/>
    </row>
  </sheetData>
  <mergeCells count="18">
    <mergeCell ref="N8:N10"/>
    <mergeCell ref="K13:K14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  <mergeCell ref="C6:N6"/>
    <mergeCell ref="L1:N1"/>
    <mergeCell ref="L2:N2"/>
    <mergeCell ref="L3:N3"/>
    <mergeCell ref="L4:N4"/>
    <mergeCell ref="C5:N5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47" t="s">
        <v>45</v>
      </c>
      <c r="D1" s="347"/>
      <c r="E1" s="347"/>
      <c r="F1" s="347"/>
      <c r="G1" s="347"/>
      <c r="H1" s="347"/>
      <c r="I1" s="347"/>
      <c r="J1" s="115"/>
      <c r="K1" s="115"/>
    </row>
    <row r="2" spans="2:22" ht="22.5" customHeight="1" x14ac:dyDescent="0.3">
      <c r="C2" s="347"/>
      <c r="D2" s="347"/>
      <c r="E2" s="347"/>
      <c r="F2" s="347"/>
      <c r="G2" s="347"/>
      <c r="H2" s="347"/>
      <c r="I2" s="347"/>
      <c r="J2" s="116"/>
      <c r="K2" s="116"/>
    </row>
    <row r="3" spans="2:22" ht="37.5" customHeight="1" x14ac:dyDescent="0.3">
      <c r="C3" s="262"/>
      <c r="D3" s="262"/>
      <c r="E3" s="262"/>
      <c r="F3" s="262"/>
      <c r="G3" s="262"/>
      <c r="H3" s="262"/>
      <c r="I3" s="262"/>
      <c r="J3" s="122"/>
      <c r="K3" s="122"/>
    </row>
    <row r="4" spans="2:22" s="3" customFormat="1" ht="43.9" customHeight="1" x14ac:dyDescent="0.3">
      <c r="B4" s="348" t="s">
        <v>7</v>
      </c>
      <c r="C4" s="348" t="s">
        <v>8</v>
      </c>
      <c r="D4" s="348" t="s">
        <v>9</v>
      </c>
      <c r="E4" s="348" t="s">
        <v>27</v>
      </c>
      <c r="F4" s="348" t="s">
        <v>19</v>
      </c>
      <c r="G4" s="348" t="s">
        <v>21</v>
      </c>
      <c r="H4" s="290" t="s">
        <v>20</v>
      </c>
      <c r="I4" s="290"/>
      <c r="J4" s="52"/>
      <c r="K4" s="52"/>
    </row>
    <row r="5" spans="2:22" s="4" customFormat="1" ht="62.25" customHeight="1" x14ac:dyDescent="0.3">
      <c r="B5" s="349"/>
      <c r="C5" s="349"/>
      <c r="D5" s="349"/>
      <c r="E5" s="349"/>
      <c r="F5" s="349"/>
      <c r="G5" s="349"/>
      <c r="H5" s="290"/>
      <c r="I5" s="290"/>
      <c r="J5" s="52"/>
      <c r="K5" s="52"/>
    </row>
    <row r="6" spans="2:22" s="4" customFormat="1" ht="49.5" customHeight="1" x14ac:dyDescent="0.3">
      <c r="B6" s="350"/>
      <c r="C6" s="350"/>
      <c r="D6" s="350"/>
      <c r="E6" s="350"/>
      <c r="F6" s="350"/>
      <c r="G6" s="35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1" t="e">
        <f>K10/L10</f>
        <v>#REF!</v>
      </c>
      <c r="I8" s="351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2"/>
      <c r="I9" s="352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3"/>
      <c r="I10" s="353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4" t="e">
        <f>K12/L12</f>
        <v>#REF!</v>
      </c>
      <c r="I11" s="354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4"/>
      <c r="I12" s="354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4" t="e">
        <f>K16/L16</f>
        <v>#REF!</v>
      </c>
      <c r="I13" s="351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4"/>
      <c r="I14" s="352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4"/>
      <c r="I15" s="352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4"/>
      <c r="I16" s="353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1" t="e">
        <f>K19/L19</f>
        <v>#REF!</v>
      </c>
      <c r="I17" s="351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2"/>
      <c r="I18" s="352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3"/>
      <c r="I19" s="352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2024-01-29T00:02:00Z</cp:lastPrinted>
  <dcterms:created xsi:type="dcterms:W3CDTF">2015-02-06T05:02:21Z</dcterms:created>
  <dcterms:modified xsi:type="dcterms:W3CDTF">2024-01-29T00:02:06Z</dcterms:modified>
</cp:coreProperties>
</file>