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3 год\Протокол № 17 от 30.11.2023\ДС № 7 от 30.11.2023\"/>
    </mc:Choice>
  </mc:AlternateContent>
  <bookViews>
    <workbookView xWindow="14505" yWindow="405" windowWidth="14310" windowHeight="11625" tabRatio="976" firstSheet="5" activeTab="5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1.АМП_без Акуш и Стомат" sheetId="28" r:id="rId6"/>
    <sheet name="2. АМП_Акушерств" sheetId="35" r:id="rId7"/>
    <sheet name="3. АМП_Стоматология" sheetId="38" r:id="rId8"/>
    <sheet name="тарифы (с плот.) (2)" sheetId="24" state="hidden" r:id="rId9"/>
    <sheet name="тарифы (с плот.)" sheetId="17" state="hidden" r:id="rId10"/>
    <sheet name="тарифы (без плотн) (2)" sheetId="23" state="hidden" r:id="rId11"/>
    <sheet name="тарифы (без плотн)" sheetId="22" state="hidden" r:id="rId12"/>
  </sheets>
  <externalReferences>
    <externalReference r:id="rId13"/>
  </externalReferences>
  <definedNames>
    <definedName name="_xlnm._FilterDatabase" localSheetId="5" hidden="1">'1.АМП_без Акуш и Стомат'!$A$12:$N$16</definedName>
    <definedName name="_xlnm._FilterDatabase" localSheetId="6" hidden="1">'2. АМП_Акушерств'!$A$12:$N$15</definedName>
    <definedName name="_xlnm._FilterDatabase" localSheetId="7" hidden="1">'3. АМП_Стоматология'!$A$12:$N$14</definedName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11" hidden="1">'тарифы (без плотн)'!$A$7:$H$19</definedName>
    <definedName name="_xlnm._FilterDatabase" localSheetId="10" hidden="1">'тарифы (без плотн) (2)'!$A$7:$H$19</definedName>
    <definedName name="_xlnm._FilterDatabase" localSheetId="9" hidden="1">'тарифы (с плот.)'!$A$7:$H$19</definedName>
    <definedName name="_xlnm._FilterDatabase" localSheetId="8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5">'1.АМП_без Акуш и Стомат'!$8:$11</definedName>
    <definedName name="_xlnm.Print_Titles" localSheetId="6">'2. АМП_Акушерств'!$8:$11</definedName>
    <definedName name="_xlnm.Print_Titles" localSheetId="7">'3. АМП_Стоматология'!$8:$11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11">'тарифы (без плотн)'!$4:$5</definedName>
    <definedName name="_xlnm.Print_Titles" localSheetId="10">'тарифы (без плотн) (2)'!$4:$5</definedName>
    <definedName name="_xlnm.Print_Titles" localSheetId="9">'тарифы (с плот.)'!$4:$5</definedName>
    <definedName name="_xlnm.Print_Titles" localSheetId="8">'тарифы (с плот.) (2)'!$4:$5</definedName>
    <definedName name="_xlnm.Print_Area" localSheetId="5">'1.АМП_без Акуш и Стомат'!$B$1:$N$16</definedName>
    <definedName name="_xlnm.Print_Area" localSheetId="6">'2. АМП_Акушерств'!$B$1:$N$15</definedName>
    <definedName name="_xlnm.Print_Area" localSheetId="7">'3. АМП_Стоматология'!$B$1:$N$14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0">'Коэф плотности населения'!$A$1:$F$20</definedName>
    <definedName name="_xlnm.Print_Area" localSheetId="11">'тарифы (без плотн)'!$B$1:$I$20</definedName>
    <definedName name="_xlnm.Print_Area" localSheetId="10">'тарифы (без плотн) (2)'!$B$1:$I$20</definedName>
    <definedName name="_xlnm.Print_Area" localSheetId="9">'тарифы (с плот.)'!$B$1:$I$20</definedName>
    <definedName name="_xlnm.Print_Area" localSheetId="8">'тарифы (с плот.) (2)'!$B$1:$I$20</definedName>
  </definedNames>
  <calcPr calcId="162913"/>
</workbook>
</file>

<file path=xl/calcChain.xml><?xml version="1.0" encoding="utf-8"?>
<calcChain xmlns="http://schemas.openxmlformats.org/spreadsheetml/2006/main">
  <c r="J15" i="28" l="1"/>
  <c r="L15" i="28" s="1"/>
  <c r="J16" i="28"/>
  <c r="L16" i="28" s="1"/>
  <c r="J14" i="28"/>
  <c r="L14" i="28" s="1"/>
  <c r="M16" i="28" l="1"/>
  <c r="M14" i="28"/>
  <c r="M15" i="28"/>
  <c r="L14" i="38"/>
  <c r="L13" i="38"/>
  <c r="L14" i="35"/>
  <c r="M14" i="35" s="1"/>
  <c r="L15" i="35"/>
  <c r="M15" i="35" s="1"/>
  <c r="L13" i="35"/>
  <c r="M13" i="35" s="1"/>
  <c r="M14" i="38" l="1"/>
  <c r="M13" i="38"/>
  <c r="J14" i="38"/>
  <c r="J13" i="38"/>
  <c r="J14" i="35"/>
  <c r="J15" i="35"/>
  <c r="J13" i="35"/>
  <c r="E8" i="38" l="1"/>
  <c r="E8" i="35"/>
  <c r="C6" i="38"/>
  <c r="L2" i="38"/>
  <c r="L3" i="38"/>
  <c r="L1" i="38"/>
  <c r="C6" i="35"/>
  <c r="L2" i="35"/>
  <c r="L3" i="35"/>
  <c r="L1" i="35"/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2" i="21" l="1"/>
  <c r="E12" i="32"/>
  <c r="E12" i="31"/>
  <c r="E12" i="29"/>
  <c r="E9" i="32"/>
  <c r="E9" i="31"/>
  <c r="E9" i="29"/>
  <c r="E8" i="21"/>
  <c r="Q25" i="32" l="1"/>
  <c r="Q26" i="32" s="1"/>
  <c r="Q25" i="29"/>
  <c r="Q26" i="29" s="1"/>
  <c r="Q25" i="31"/>
  <c r="Q26" i="31" s="1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29"/>
  <c r="E10" i="31"/>
  <c r="E17" i="32"/>
  <c r="E17" i="31"/>
  <c r="E17" i="29"/>
  <c r="E20" i="32"/>
  <c r="E20" i="31"/>
  <c r="E20" i="29"/>
  <c r="E19" i="32"/>
  <c r="E19" i="31"/>
  <c r="E19" i="29"/>
  <c r="E18" i="32"/>
  <c r="E18" i="29"/>
  <c r="E18" i="31"/>
  <c r="E22" i="32"/>
  <c r="D9" i="32" s="1"/>
  <c r="D18" i="32" s="1"/>
  <c r="E19" i="21"/>
  <c r="E18" i="21"/>
  <c r="E17" i="21"/>
  <c r="E16" i="21"/>
  <c r="E22" i="31" l="1"/>
  <c r="D9" i="31" s="1"/>
  <c r="D18" i="31" s="1"/>
  <c r="D20" i="31" s="1"/>
  <c r="E22" i="29"/>
  <c r="D9" i="29" s="1"/>
  <c r="W9" i="29" s="1"/>
  <c r="W9" i="32"/>
  <c r="D20" i="32"/>
  <c r="D14" i="32"/>
  <c r="D12" i="32"/>
  <c r="D13" i="32"/>
  <c r="W18" i="32"/>
  <c r="D15" i="32"/>
  <c r="D11" i="32"/>
  <c r="D10" i="32"/>
  <c r="D16" i="32"/>
  <c r="D19" i="32"/>
  <c r="D12" i="31"/>
  <c r="D19" i="31"/>
  <c r="D11" i="31"/>
  <c r="D15" i="31" l="1"/>
  <c r="D10" i="31"/>
  <c r="W10" i="31" s="1"/>
  <c r="D16" i="31"/>
  <c r="W18" i="31"/>
  <c r="D14" i="31"/>
  <c r="W14" i="31" s="1"/>
  <c r="D13" i="31"/>
  <c r="W13" i="31" s="1"/>
  <c r="W9" i="31"/>
  <c r="D18" i="29"/>
  <c r="W18" i="29" s="1"/>
  <c r="W15" i="31"/>
  <c r="W20" i="31"/>
  <c r="W11" i="32"/>
  <c r="W19" i="32"/>
  <c r="W15" i="32"/>
  <c r="W12" i="32"/>
  <c r="W11" i="31"/>
  <c r="W21" i="32"/>
  <c r="W16" i="32"/>
  <c r="D17" i="32"/>
  <c r="W14" i="32"/>
  <c r="W21" i="31"/>
  <c r="W16" i="31"/>
  <c r="W19" i="31"/>
  <c r="W12" i="31"/>
  <c r="W10" i="32"/>
  <c r="W13" i="32"/>
  <c r="W20" i="32"/>
  <c r="D17" i="31" l="1"/>
  <c r="D10" i="29"/>
  <c r="W10" i="29" s="1"/>
  <c r="D19" i="29"/>
  <c r="W19" i="29" s="1"/>
  <c r="D15" i="29"/>
  <c r="D20" i="29"/>
  <c r="W20" i="29" s="1"/>
  <c r="D12" i="29"/>
  <c r="W12" i="29" s="1"/>
  <c r="D11" i="29"/>
  <c r="W11" i="29" s="1"/>
  <c r="D13" i="29"/>
  <c r="W13" i="29" s="1"/>
  <c r="D16" i="29"/>
  <c r="D14" i="29"/>
  <c r="W15" i="29"/>
  <c r="W22" i="32"/>
  <c r="W22" i="31"/>
  <c r="W17" i="32"/>
  <c r="X20" i="32" s="1"/>
  <c r="W17" i="31"/>
  <c r="X20" i="31" s="1"/>
  <c r="X14" i="32"/>
  <c r="X14" i="31"/>
  <c r="W14" i="29" l="1"/>
  <c r="X14" i="29" s="1"/>
  <c r="D17" i="29"/>
  <c r="W17" i="29" s="1"/>
  <c r="X20" i="29" s="1"/>
  <c r="W16" i="29"/>
  <c r="W21" i="29"/>
  <c r="W22" i="29" s="1"/>
  <c r="F12" i="21" l="1"/>
  <c r="F12" i="32"/>
  <c r="K12" i="32" s="1"/>
  <c r="U12" i="32" s="1"/>
  <c r="F12" i="29"/>
  <c r="K12" i="29" s="1"/>
  <c r="U12" i="29" s="1"/>
  <c r="F12" i="31"/>
  <c r="K12" i="31" s="1"/>
  <c r="U12" i="31" s="1"/>
  <c r="F9" i="21"/>
  <c r="F14" i="32"/>
  <c r="K14" i="32" s="1"/>
  <c r="U14" i="32" s="1"/>
  <c r="F14" i="31"/>
  <c r="K14" i="31" s="1"/>
  <c r="U14" i="31" s="1"/>
  <c r="F14" i="29"/>
  <c r="K14" i="29" s="1"/>
  <c r="U14" i="29" s="1"/>
  <c r="F15" i="21"/>
  <c r="F16" i="32"/>
  <c r="K16" i="32" s="1"/>
  <c r="U16" i="32" s="1"/>
  <c r="L16" i="32" s="1"/>
  <c r="M16" i="32" s="1"/>
  <c r="R16" i="32" s="1"/>
  <c r="F16" i="29"/>
  <c r="K16" i="29" s="1"/>
  <c r="U16" i="29" s="1"/>
  <c r="L16" i="29" s="1"/>
  <c r="M16" i="29" s="1"/>
  <c r="R16" i="29" s="1"/>
  <c r="F16" i="31"/>
  <c r="K16" i="31" s="1"/>
  <c r="U16" i="31" s="1"/>
  <c r="L16" i="31" s="1"/>
  <c r="M16" i="31" s="1"/>
  <c r="R16" i="31" s="1"/>
  <c r="F14" i="21"/>
  <c r="F15" i="32"/>
  <c r="K15" i="32" s="1"/>
  <c r="U15" i="32" s="1"/>
  <c r="L15" i="32" s="1"/>
  <c r="M15" i="32" s="1"/>
  <c r="R15" i="32" s="1"/>
  <c r="F15" i="31"/>
  <c r="K15" i="31" s="1"/>
  <c r="U15" i="31" s="1"/>
  <c r="L15" i="31" s="1"/>
  <c r="M15" i="31" s="1"/>
  <c r="R15" i="31" s="1"/>
  <c r="F15" i="29"/>
  <c r="K15" i="29" s="1"/>
  <c r="U15" i="29" s="1"/>
  <c r="L15" i="29" s="1"/>
  <c r="M15" i="29" s="1"/>
  <c r="R15" i="29" s="1"/>
  <c r="F11" i="21"/>
  <c r="F11" i="32"/>
  <c r="K11" i="32" s="1"/>
  <c r="U11" i="32" s="1"/>
  <c r="F11" i="29"/>
  <c r="K11" i="29" s="1"/>
  <c r="U11" i="29" s="1"/>
  <c r="F11" i="31"/>
  <c r="K11" i="31" s="1"/>
  <c r="U11" i="31" s="1"/>
  <c r="F13" i="21"/>
  <c r="F13" i="32"/>
  <c r="K13" i="32" s="1"/>
  <c r="U13" i="32" s="1"/>
  <c r="F13" i="31"/>
  <c r="K13" i="31" s="1"/>
  <c r="U13" i="31" s="1"/>
  <c r="F13" i="29"/>
  <c r="K13" i="29" s="1"/>
  <c r="U13" i="29" s="1"/>
  <c r="F10" i="21"/>
  <c r="F10" i="32"/>
  <c r="K10" i="32" s="1"/>
  <c r="U10" i="32" s="1"/>
  <c r="F10" i="31"/>
  <c r="K10" i="31" s="1"/>
  <c r="U10" i="31" s="1"/>
  <c r="F10" i="29"/>
  <c r="K10" i="29" s="1"/>
  <c r="U10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8" i="21"/>
  <c r="F20" i="32"/>
  <c r="K20" i="32" s="1"/>
  <c r="U20" i="32" s="1"/>
  <c r="F20" i="29"/>
  <c r="K20" i="29" s="1"/>
  <c r="U20" i="29" s="1"/>
  <c r="F20" i="31"/>
  <c r="K20" i="31" s="1"/>
  <c r="U20" i="31" s="1"/>
  <c r="F17" i="21"/>
  <c r="F19" i="32"/>
  <c r="K19" i="32" s="1"/>
  <c r="U19" i="32" s="1"/>
  <c r="F19" i="31"/>
  <c r="K19" i="31" s="1"/>
  <c r="U19" i="31" s="1"/>
  <c r="F19" i="29"/>
  <c r="K19" i="29" s="1"/>
  <c r="U19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29"/>
  <c r="K9" i="29" s="1"/>
  <c r="U9" i="29" s="1"/>
  <c r="F9" i="31"/>
  <c r="K9" i="31" s="1"/>
  <c r="U9" i="31" s="1"/>
  <c r="V14" i="31" s="1"/>
  <c r="L9" i="31" s="1"/>
  <c r="M9" i="31" s="1"/>
  <c r="F8" i="21"/>
  <c r="I8" i="21" s="1"/>
  <c r="V14" i="29" l="1"/>
  <c r="L9" i="29" s="1"/>
  <c r="M9" i="29" s="1"/>
  <c r="R9" i="29" s="1"/>
  <c r="V14" i="32"/>
  <c r="L9" i="32" s="1"/>
  <c r="M9" i="32" s="1"/>
  <c r="R14" i="32" s="1"/>
  <c r="U22" i="29"/>
  <c r="V20" i="29"/>
  <c r="L17" i="29" s="1"/>
  <c r="M17" i="29" s="1"/>
  <c r="U22" i="31"/>
  <c r="V20" i="31"/>
  <c r="L17" i="31" s="1"/>
  <c r="M17" i="31" s="1"/>
  <c r="U22" i="32"/>
  <c r="V20" i="32"/>
  <c r="L17" i="32" s="1"/>
  <c r="M17" i="32" s="1"/>
  <c r="R10" i="31"/>
  <c r="R9" i="31"/>
  <c r="R13" i="31"/>
  <c r="R11" i="31"/>
  <c r="R14" i="31"/>
  <c r="R12" i="31"/>
  <c r="C20" i="20"/>
  <c r="R12" i="32" l="1"/>
  <c r="R14" i="29"/>
  <c r="R11" i="29"/>
  <c r="R9" i="32"/>
  <c r="R13" i="32"/>
  <c r="R10" i="29"/>
  <c r="R13" i="29"/>
  <c r="R12" i="29"/>
  <c r="R11" i="32"/>
  <c r="R10" i="32"/>
  <c r="R18" i="31"/>
  <c r="R19" i="31"/>
  <c r="R17" i="31"/>
  <c r="R20" i="31"/>
  <c r="R22" i="31" s="1"/>
  <c r="N9" i="31" s="1"/>
  <c r="R17" i="29"/>
  <c r="R18" i="29"/>
  <c r="R19" i="29"/>
  <c r="R22" i="29" s="1"/>
  <c r="N9" i="29" s="1"/>
  <c r="R20" i="29"/>
  <c r="R17" i="32"/>
  <c r="R18" i="32"/>
  <c r="R20" i="32"/>
  <c r="R19" i="32"/>
  <c r="E20" i="20"/>
  <c r="R22" i="32" l="1"/>
  <c r="N9" i="32" s="1"/>
  <c r="O15" i="32" s="1"/>
  <c r="P15" i="32" s="1"/>
  <c r="O15" i="31"/>
  <c r="P15" i="31" s="1"/>
  <c r="O16" i="31"/>
  <c r="P16" i="31" s="1"/>
  <c r="O17" i="31"/>
  <c r="O9" i="31"/>
  <c r="O16" i="29"/>
  <c r="P16" i="29" s="1"/>
  <c r="O17" i="29"/>
  <c r="O15" i="29"/>
  <c r="P15" i="29" s="1"/>
  <c r="O9" i="29"/>
  <c r="I16" i="21"/>
  <c r="I17" i="21"/>
  <c r="I11" i="21"/>
  <c r="I19" i="21"/>
  <c r="I14" i="21"/>
  <c r="I15" i="21"/>
  <c r="I12" i="21"/>
  <c r="O16" i="32" l="1"/>
  <c r="P16" i="32" s="1"/>
  <c r="O9" i="32"/>
  <c r="AM16" i="32"/>
  <c r="AN16" i="32" s="1"/>
  <c r="AO16" i="32" s="1"/>
  <c r="O17" i="32"/>
  <c r="AM15" i="32"/>
  <c r="AN15" i="32" s="1"/>
  <c r="AO15" i="32" s="1"/>
  <c r="Q15" i="32"/>
  <c r="AH15" i="32" s="1"/>
  <c r="AF15" i="32"/>
  <c r="AG15" i="32" s="1"/>
  <c r="Q16" i="29"/>
  <c r="AM16" i="29"/>
  <c r="AN16" i="29" s="1"/>
  <c r="AF16" i="29"/>
  <c r="AG16" i="29" s="1"/>
  <c r="P11" i="31"/>
  <c r="P14" i="31"/>
  <c r="P12" i="31"/>
  <c r="P10" i="31"/>
  <c r="P13" i="31"/>
  <c r="P9" i="31"/>
  <c r="P12" i="29"/>
  <c r="P9" i="29"/>
  <c r="P10" i="29"/>
  <c r="P14" i="29"/>
  <c r="P11" i="29"/>
  <c r="P13" i="29"/>
  <c r="P20" i="31"/>
  <c r="P17" i="31"/>
  <c r="P18" i="31"/>
  <c r="P19" i="31"/>
  <c r="Q15" i="29"/>
  <c r="AM15" i="29"/>
  <c r="AN15" i="29" s="1"/>
  <c r="AF15" i="29"/>
  <c r="AG15" i="29" s="1"/>
  <c r="AM16" i="31"/>
  <c r="AN16" i="31" s="1"/>
  <c r="AO16" i="31" s="1"/>
  <c r="Q16" i="31"/>
  <c r="AF16" i="31"/>
  <c r="AG16" i="31" s="1"/>
  <c r="P18" i="29"/>
  <c r="P17" i="29"/>
  <c r="P20" i="29"/>
  <c r="P19" i="29"/>
  <c r="AF15" i="31"/>
  <c r="AG15" i="31" s="1"/>
  <c r="Q15" i="31"/>
  <c r="AM15" i="31"/>
  <c r="AN15" i="31" s="1"/>
  <c r="AO15" i="31" s="1"/>
  <c r="I10" i="21"/>
  <c r="I13" i="21"/>
  <c r="I18" i="21"/>
  <c r="I9" i="21"/>
  <c r="T15" i="32" l="1"/>
  <c r="AN23" i="32"/>
  <c r="AN25" i="32" s="1"/>
  <c r="Q16" i="32"/>
  <c r="AF16" i="32"/>
  <c r="AG16" i="32" s="1"/>
  <c r="P14" i="32"/>
  <c r="P10" i="32"/>
  <c r="P9" i="32"/>
  <c r="P13" i="32"/>
  <c r="P11" i="32"/>
  <c r="P12" i="32"/>
  <c r="AC15" i="32"/>
  <c r="P18" i="32"/>
  <c r="P17" i="32"/>
  <c r="P19" i="32"/>
  <c r="P20" i="32"/>
  <c r="AM19" i="29"/>
  <c r="AN19" i="29" s="1"/>
  <c r="AF19" i="29"/>
  <c r="AG19" i="29" s="1"/>
  <c r="Q19" i="29"/>
  <c r="T16" i="31"/>
  <c r="AH16" i="31"/>
  <c r="AC16" i="31"/>
  <c r="Q20" i="31"/>
  <c r="AF20" i="31"/>
  <c r="AG20" i="31" s="1"/>
  <c r="AM20" i="31"/>
  <c r="AN20" i="31" s="1"/>
  <c r="AO20" i="31" s="1"/>
  <c r="AR20" i="31" s="1"/>
  <c r="AF10" i="29"/>
  <c r="AG10" i="29" s="1"/>
  <c r="AM10" i="29"/>
  <c r="AN10" i="29" s="1"/>
  <c r="Q10" i="29"/>
  <c r="AF12" i="31"/>
  <c r="AG12" i="31" s="1"/>
  <c r="Q12" i="31"/>
  <c r="AM12" i="31"/>
  <c r="AN12" i="31" s="1"/>
  <c r="AO12" i="31" s="1"/>
  <c r="AQ12" i="31" s="1"/>
  <c r="AF20" i="29"/>
  <c r="AG20" i="29" s="1"/>
  <c r="AM20" i="29"/>
  <c r="AN20" i="29" s="1"/>
  <c r="Q20" i="29"/>
  <c r="Q19" i="31"/>
  <c r="AM19" i="31"/>
  <c r="AN19" i="31" s="1"/>
  <c r="AO19" i="31" s="1"/>
  <c r="AR19" i="31" s="1"/>
  <c r="AF19" i="31"/>
  <c r="AG19" i="31" s="1"/>
  <c r="Q13" i="29"/>
  <c r="AM13" i="29"/>
  <c r="AN13" i="29" s="1"/>
  <c r="AF13" i="29"/>
  <c r="AG13" i="29" s="1"/>
  <c r="Q9" i="29"/>
  <c r="AM9" i="29"/>
  <c r="AN9" i="29" s="1"/>
  <c r="AP9" i="29" s="1"/>
  <c r="P22" i="29"/>
  <c r="AF9" i="29"/>
  <c r="AG9" i="29" s="1"/>
  <c r="Q9" i="31"/>
  <c r="AM9" i="31"/>
  <c r="AN9" i="31" s="1"/>
  <c r="AO9" i="31" s="1"/>
  <c r="P22" i="31"/>
  <c r="AF9" i="31"/>
  <c r="AG9" i="31" s="1"/>
  <c r="AM14" i="31"/>
  <c r="AN14" i="31" s="1"/>
  <c r="AO14" i="31" s="1"/>
  <c r="AQ14" i="31" s="1"/>
  <c r="Q14" i="31"/>
  <c r="AF14" i="31"/>
  <c r="AG14" i="31" s="1"/>
  <c r="AC16" i="29"/>
  <c r="T16" i="29"/>
  <c r="AH16" i="29"/>
  <c r="AM17" i="29"/>
  <c r="AN17" i="29" s="1"/>
  <c r="Q17" i="29"/>
  <c r="T17" i="29" s="1"/>
  <c r="AC15" i="29"/>
  <c r="T15" i="29"/>
  <c r="AH15" i="29"/>
  <c r="AF18" i="31"/>
  <c r="AG18" i="31" s="1"/>
  <c r="Q18" i="31"/>
  <c r="AM18" i="31"/>
  <c r="AN18" i="31" s="1"/>
  <c r="AO18" i="31" s="1"/>
  <c r="AR18" i="31" s="1"/>
  <c r="AF11" i="29"/>
  <c r="AG11" i="29" s="1"/>
  <c r="Q11" i="29"/>
  <c r="AM11" i="29"/>
  <c r="AN11" i="29" s="1"/>
  <c r="AM12" i="29"/>
  <c r="AN12" i="29" s="1"/>
  <c r="AF12" i="29"/>
  <c r="AG12" i="29" s="1"/>
  <c r="Q12" i="29"/>
  <c r="AM13" i="31"/>
  <c r="AN13" i="31" s="1"/>
  <c r="AO13" i="31" s="1"/>
  <c r="AQ13" i="31" s="1"/>
  <c r="AF13" i="31"/>
  <c r="AG13" i="31" s="1"/>
  <c r="Q13" i="31"/>
  <c r="AM11" i="31"/>
  <c r="AN11" i="31" s="1"/>
  <c r="AO11" i="31" s="1"/>
  <c r="AQ11" i="31" s="1"/>
  <c r="AF11" i="31"/>
  <c r="AG11" i="31" s="1"/>
  <c r="Q11" i="31"/>
  <c r="AH15" i="31"/>
  <c r="AC15" i="31"/>
  <c r="T15" i="31"/>
  <c r="Q18" i="29"/>
  <c r="AM18" i="29"/>
  <c r="AN18" i="29" s="1"/>
  <c r="AF18" i="29"/>
  <c r="AG18" i="29" s="1"/>
  <c r="AM17" i="31"/>
  <c r="AN17" i="31" s="1"/>
  <c r="AO17" i="31" s="1"/>
  <c r="AR17" i="31" s="1"/>
  <c r="Q17" i="31"/>
  <c r="T17" i="31" s="1"/>
  <c r="AF14" i="29"/>
  <c r="AG14" i="29" s="1"/>
  <c r="AM14" i="29"/>
  <c r="AN14" i="29" s="1"/>
  <c r="Q14" i="29"/>
  <c r="AF10" i="31"/>
  <c r="AG10" i="31" s="1"/>
  <c r="Q10" i="31"/>
  <c r="AM10" i="31"/>
  <c r="AN10" i="31" s="1"/>
  <c r="AO10" i="31" s="1"/>
  <c r="AQ10" i="31" s="1"/>
  <c r="E20" i="21"/>
  <c r="AC16" i="32" l="1"/>
  <c r="AH16" i="32"/>
  <c r="T16" i="32"/>
  <c r="AM13" i="32"/>
  <c r="AN13" i="32" s="1"/>
  <c r="AO13" i="32" s="1"/>
  <c r="AQ13" i="32" s="1"/>
  <c r="AF13" i="32"/>
  <c r="AG13" i="32" s="1"/>
  <c r="Q13" i="32"/>
  <c r="AM9" i="32"/>
  <c r="AN9" i="32" s="1"/>
  <c r="AO9" i="32" s="1"/>
  <c r="AQ9" i="32" s="1"/>
  <c r="Q9" i="32"/>
  <c r="AF9" i="32"/>
  <c r="AG9" i="32" s="1"/>
  <c r="AM12" i="32"/>
  <c r="AN12" i="32" s="1"/>
  <c r="AO12" i="32" s="1"/>
  <c r="AQ12" i="32" s="1"/>
  <c r="AF12" i="32"/>
  <c r="AG12" i="32" s="1"/>
  <c r="Q12" i="32"/>
  <c r="Q10" i="32"/>
  <c r="AF10" i="32"/>
  <c r="AG10" i="32" s="1"/>
  <c r="AM10" i="32"/>
  <c r="AN10" i="32" s="1"/>
  <c r="AO10" i="32" s="1"/>
  <c r="AQ10" i="32" s="1"/>
  <c r="AF11" i="32"/>
  <c r="AG11" i="32" s="1"/>
  <c r="AM11" i="32"/>
  <c r="AN11" i="32" s="1"/>
  <c r="AO11" i="32" s="1"/>
  <c r="AQ11" i="32" s="1"/>
  <c r="Q11" i="32"/>
  <c r="AM14" i="32"/>
  <c r="AN14" i="32" s="1"/>
  <c r="AO14" i="32" s="1"/>
  <c r="AQ14" i="32" s="1"/>
  <c r="Q14" i="32"/>
  <c r="AF14" i="32"/>
  <c r="AG14" i="32" s="1"/>
  <c r="Q20" i="32"/>
  <c r="AM20" i="32"/>
  <c r="AN20" i="32" s="1"/>
  <c r="AO20" i="32" s="1"/>
  <c r="AR20" i="32" s="1"/>
  <c r="AF20" i="32"/>
  <c r="AG20" i="32" s="1"/>
  <c r="AM19" i="32"/>
  <c r="AN19" i="32" s="1"/>
  <c r="AO19" i="32" s="1"/>
  <c r="AR19" i="32" s="1"/>
  <c r="Q19" i="32"/>
  <c r="AF19" i="32"/>
  <c r="AG19" i="32" s="1"/>
  <c r="AM17" i="32"/>
  <c r="AN17" i="32" s="1"/>
  <c r="AO17" i="32" s="1"/>
  <c r="P22" i="32"/>
  <c r="Q17" i="32"/>
  <c r="AM18" i="32"/>
  <c r="AN18" i="32" s="1"/>
  <c r="AO18" i="32" s="1"/>
  <c r="AR18" i="32" s="1"/>
  <c r="AF18" i="32"/>
  <c r="AG18" i="32" s="1"/>
  <c r="Q18" i="32"/>
  <c r="T11" i="31"/>
  <c r="AH11" i="31"/>
  <c r="AC11" i="31"/>
  <c r="AC14" i="31"/>
  <c r="AH14" i="31"/>
  <c r="T14" i="31"/>
  <c r="AQ9" i="31"/>
  <c r="AQ22" i="31" s="1"/>
  <c r="AO21" i="31"/>
  <c r="AO23" i="31" s="1"/>
  <c r="AC9" i="29"/>
  <c r="T9" i="29"/>
  <c r="Q22" i="29"/>
  <c r="D24" i="29" s="1"/>
  <c r="AH9" i="29"/>
  <c r="AC12" i="31"/>
  <c r="T12" i="31"/>
  <c r="AH12" i="31"/>
  <c r="AH18" i="29"/>
  <c r="AC18" i="29"/>
  <c r="T18" i="29"/>
  <c r="T18" i="31"/>
  <c r="AH18" i="31"/>
  <c r="AC18" i="31"/>
  <c r="AH9" i="31"/>
  <c r="Q22" i="31"/>
  <c r="D24" i="31" s="1"/>
  <c r="AC9" i="31"/>
  <c r="T9" i="31"/>
  <c r="AG22" i="29"/>
  <c r="AC10" i="29"/>
  <c r="T10" i="29"/>
  <c r="AH10" i="29"/>
  <c r="AH19" i="29"/>
  <c r="AC19" i="29"/>
  <c r="T19" i="29"/>
  <c r="AC12" i="29"/>
  <c r="AH12" i="29"/>
  <c r="T12" i="29"/>
  <c r="AH11" i="29"/>
  <c r="T11" i="29"/>
  <c r="AC11" i="29"/>
  <c r="AG22" i="31"/>
  <c r="P24" i="29"/>
  <c r="AF22" i="29"/>
  <c r="AF23" i="29" s="1"/>
  <c r="AH19" i="31"/>
  <c r="AC19" i="31"/>
  <c r="T19" i="31"/>
  <c r="AC20" i="29"/>
  <c r="AH20" i="29"/>
  <c r="T20" i="29"/>
  <c r="AC20" i="31"/>
  <c r="AH20" i="31"/>
  <c r="T20" i="31"/>
  <c r="AC10" i="31"/>
  <c r="T10" i="31"/>
  <c r="AH10" i="31"/>
  <c r="AC14" i="29"/>
  <c r="T14" i="29"/>
  <c r="AH14" i="29"/>
  <c r="AH13" i="31"/>
  <c r="AC13" i="31"/>
  <c r="T13" i="31"/>
  <c r="AF22" i="31"/>
  <c r="AF23" i="31" s="1"/>
  <c r="P24" i="31"/>
  <c r="AC13" i="29"/>
  <c r="T13" i="29"/>
  <c r="AH13" i="29"/>
  <c r="D8" i="21"/>
  <c r="D16" i="21" s="1"/>
  <c r="AG22" i="32" l="1"/>
  <c r="T14" i="32"/>
  <c r="AH14" i="32"/>
  <c r="AC14" i="32"/>
  <c r="AC10" i="32"/>
  <c r="T10" i="32"/>
  <c r="AH10" i="32"/>
  <c r="AC13" i="32"/>
  <c r="T13" i="32"/>
  <c r="AH13" i="32"/>
  <c r="AH12" i="32"/>
  <c r="T12" i="32"/>
  <c r="AC12" i="32"/>
  <c r="AC11" i="32"/>
  <c r="T11" i="32"/>
  <c r="AH11" i="32"/>
  <c r="T9" i="32"/>
  <c r="AC9" i="32"/>
  <c r="AH9" i="32"/>
  <c r="AR17" i="32"/>
  <c r="AQ22" i="32" s="1"/>
  <c r="AO21" i="32"/>
  <c r="AO23" i="32" s="1"/>
  <c r="T17" i="32"/>
  <c r="Q22" i="32"/>
  <c r="D24" i="32" s="1"/>
  <c r="T19" i="32"/>
  <c r="AH19" i="32"/>
  <c r="AC19" i="32"/>
  <c r="AH20" i="32"/>
  <c r="AC20" i="32"/>
  <c r="T20" i="32"/>
  <c r="T18" i="32"/>
  <c r="AH18" i="32"/>
  <c r="AC18" i="32"/>
  <c r="P24" i="32"/>
  <c r="AF22" i="32"/>
  <c r="AF23" i="32" s="1"/>
  <c r="AH22" i="31"/>
  <c r="AH22" i="29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32" l="1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9" i="17"/>
  <c r="G9" i="17" s="1"/>
  <c r="F14" i="24"/>
  <c r="G14" i="24" s="1"/>
  <c r="J14" i="24" s="1"/>
  <c r="M18" i="24"/>
  <c r="M17" i="24"/>
  <c r="N17" i="24" s="1"/>
  <c r="I17" i="24"/>
  <c r="I13" i="24"/>
  <c r="M14" i="24"/>
  <c r="M15" i="24"/>
  <c r="N15" i="24" s="1"/>
  <c r="M16" i="24"/>
  <c r="U19" i="21"/>
  <c r="S19" i="21"/>
  <c r="U15" i="21"/>
  <c r="S15" i="21"/>
  <c r="T20" i="21"/>
  <c r="R20" i="21"/>
  <c r="F20" i="24" l="1"/>
  <c r="N16" i="24"/>
  <c r="N18" i="24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I11" i="17"/>
  <c r="J8" i="21"/>
  <c r="K8" i="21" s="1"/>
  <c r="P9" i="21" s="1"/>
  <c r="J16" i="21"/>
  <c r="K16" i="21" s="1"/>
  <c r="P17" i="21" s="1"/>
  <c r="M18" i="17" l="1"/>
  <c r="N18" i="17" s="1"/>
  <c r="M11" i="17"/>
  <c r="N11" i="17" s="1"/>
  <c r="M14" i="17"/>
  <c r="N14" i="17" s="1"/>
  <c r="I13" i="17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P20" i="21" l="1"/>
  <c r="L8" i="21" s="1"/>
  <c r="M8" i="21" s="1"/>
  <c r="M16" i="21" l="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N17" i="21" l="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F17" i="23" l="1"/>
  <c r="G17" i="23" s="1"/>
  <c r="J17" i="23" s="1"/>
  <c r="F10" i="22"/>
  <c r="G10" i="22" s="1"/>
  <c r="J10" i="22" s="1"/>
  <c r="F16" i="23"/>
  <c r="G16" i="23" s="1"/>
  <c r="J16" i="23" s="1"/>
  <c r="K19" i="23" s="1"/>
  <c r="H16" i="23" s="1"/>
  <c r="N19" i="23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<sst xmlns="http://schemas.openxmlformats.org/spreadsheetml/2006/main" count="416" uniqueCount="126">
  <si>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</si>
  <si>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</si>
  <si>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</si>
  <si>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</si>
  <si>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</si>
  <si>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</si>
  <si>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</si>
  <si>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</si>
  <si>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</si>
  <si>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</si>
  <si>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</si>
  <si>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</si>
  <si>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</si>
  <si>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</si>
  <si>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</si>
  <si>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</si>
  <si>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</si>
  <si>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</si>
  <si>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</si>
  <si>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</si>
  <si>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</si>
  <si>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</si>
  <si>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</si>
  <si>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</si>
  <si>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</si>
  <si>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</si>
  <si>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</si>
  <si>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</si>
  <si>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</si>
  <si>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</si>
  <si>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</si>
  <si>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</si>
  <si>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</si>
  <si>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</si>
  <si>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</si>
  <si>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</si>
  <si>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</si>
  <si>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</si>
  <si>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</si>
  <si>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</si>
  <si>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</si>
  <si>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</si>
  <si>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</si>
  <si>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</si>
  <si>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</si>
  <si>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</si>
  <si>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</si>
  <si>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</si>
  <si>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</si>
  <si>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</si>
  <si>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</si>
  <si>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</si>
  <si>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</si>
  <si>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</si>
  <si>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</si>
  <si>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</si>
  <si>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</si>
  <si>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</si>
  <si>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</si>
  <si>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</si>
  <si>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</si>
  <si>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</si>
  <si>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</si>
  <si>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</si>
  <si>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</si>
  <si>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</si>
  <si>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</si>
  <si>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</si>
  <si>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</si>
  <si>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</si>
  <si>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</si>
  <si>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</si>
  <si>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</si>
  <si>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</si>
  <si>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</si>
  <si>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</t>
    </r>
  </si>
  <si>
    <r>
      <rPr>
        <b/>
        <sz val="16"/>
        <rFont val="Times New Roman"/>
        <family val="1"/>
        <charset val="204"/>
      </rPr>
      <t>ЧЗ</t>
    </r>
    <r>
      <rPr>
        <sz val="12"/>
        <rFont val="Times New Roman"/>
        <family val="1"/>
        <charset val="204"/>
      </rPr>
      <t>ПР</t>
    </r>
  </si>
  <si>
    <t>ГБУЗ "Магаданская областная больница"</t>
  </si>
  <si>
    <t>МОГБУЗ "Городская поликлиника"</t>
  </si>
  <si>
    <t>Базовый (средний) подушевой норматив финансирования на месяц, рублей</t>
  </si>
  <si>
    <t>ФОгод</t>
  </si>
  <si>
    <t>КДот</t>
  </si>
  <si>
    <r>
      <t>КД</t>
    </r>
    <r>
      <rPr>
        <b/>
        <sz val="10"/>
        <rFont val="Times New Roman"/>
        <family val="1"/>
        <charset val="204"/>
      </rPr>
      <t>ПВ</t>
    </r>
  </si>
  <si>
    <r>
      <t>КД</t>
    </r>
    <r>
      <rPr>
        <b/>
        <sz val="10"/>
        <rFont val="Times New Roman"/>
        <family val="1"/>
        <charset val="204"/>
      </rPr>
      <t>УР</t>
    </r>
  </si>
  <si>
    <t>Коэффициент отдаленности</t>
  </si>
  <si>
    <t>Коэффициент уровня расходов медицинских организаций</t>
  </si>
  <si>
    <r>
      <t>КД</t>
    </r>
    <r>
      <rPr>
        <b/>
        <sz val="10"/>
        <rFont val="Times New Roman"/>
        <family val="1"/>
        <charset val="204"/>
      </rPr>
      <t>ЗП</t>
    </r>
  </si>
  <si>
    <t>№ п/п</t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</si>
  <si>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</t>
    </r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</si>
  <si>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БАЗ/А</t>
    </r>
  </si>
  <si>
    <t>ФДПнi/А</t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</si>
  <si>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i/А</t>
    </r>
  </si>
  <si>
    <r>
      <t xml:space="preserve">Объём финансового обеспечения медицинских организаций, оказывающих амбулаторную медицинскую помощь </t>
    </r>
    <r>
      <rPr>
        <b/>
        <u/>
        <sz val="14"/>
        <rFont val="Times New Roman"/>
        <family val="1"/>
        <charset val="204"/>
      </rPr>
      <t>по профлю "Акушерство и гинекология"</t>
    </r>
    <r>
      <rPr>
        <b/>
        <sz val="14"/>
        <rFont val="Times New Roman"/>
        <family val="1"/>
        <charset val="204"/>
      </rPr>
      <t xml:space="preserve">, имеющих прикрепившихся лиц     </t>
    </r>
  </si>
  <si>
    <r>
      <t>Объём финансового обеспечения медицинских организаций, оказывающих амбулаторную медицинскую помощь (</t>
    </r>
    <r>
      <rPr>
        <b/>
        <u/>
        <sz val="14"/>
        <rFont val="Times New Roman"/>
        <family val="1"/>
        <charset val="204"/>
      </rPr>
      <t>за исключением профилей "Акушерство и гинекология" и "Стоматология"</t>
    </r>
    <r>
      <rPr>
        <b/>
        <sz val="14"/>
        <rFont val="Times New Roman"/>
        <family val="1"/>
        <charset val="204"/>
      </rPr>
      <t xml:space="preserve">), имеющих прикрепившихся лиц     </t>
    </r>
  </si>
  <si>
    <r>
      <t>ФО</t>
    </r>
    <r>
      <rPr>
        <b/>
        <i/>
        <sz val="16"/>
        <rFont val="Times New Roman"/>
        <family val="1"/>
        <charset val="204"/>
      </rPr>
      <t>год/А</t>
    </r>
  </si>
  <si>
    <r>
      <rPr>
        <b/>
        <sz val="16"/>
        <rFont val="Times New Roman"/>
        <family val="1"/>
        <charset val="204"/>
      </rPr>
      <t>ФО</t>
    </r>
    <r>
      <rPr>
        <i/>
        <sz val="12"/>
        <rFont val="Times New Roman"/>
        <family val="1"/>
        <charset val="204"/>
      </rPr>
      <t>МЕС/А</t>
    </r>
  </si>
  <si>
    <t>Фактический дифференцированный подушевой норматив финансирования                  
АМП по профилю "Акушерсвто и гинекология"                               (рублей)</t>
  </si>
  <si>
    <t>Дифференцированны подушевой норматив финасирования 
АМП  для i группы по профилю "Акушерсвто и гинекология"                      (рублей)</t>
  </si>
  <si>
    <t>Размер финансового обеспечения  медицинской организации, оказывающей АМП (за исключением профилей "Акушерство и гинекология" и "Стоматология") по подушевому финансированию без учёта выплат по показателям результативности,                          на год               (рублей)</t>
  </si>
  <si>
    <t>Дифференцированны подушевой норматив финасирования 
АМП (за исключением профилей "Акушерство и гинекология" и "Стоматология") для i группы                      (рублей)</t>
  </si>
  <si>
    <t>Фактический дифференцированный подушевой норматив финансирования                  
АМП  (за исключением профилей "Акушерство и гинекология" и "Стоматология")        для i группы                    (рублей)</t>
  </si>
  <si>
    <r>
      <t xml:space="preserve">Объём финансового обеспечения медицинских организаций, оказывающих амбулаторную медицинскую помощь </t>
    </r>
    <r>
      <rPr>
        <b/>
        <u/>
        <sz val="14"/>
        <rFont val="Times New Roman"/>
        <family val="1"/>
        <charset val="204"/>
      </rPr>
      <t>по профлю "Стоматология"</t>
    </r>
    <r>
      <rPr>
        <b/>
        <sz val="14"/>
        <rFont val="Times New Roman"/>
        <family val="1"/>
        <charset val="204"/>
      </rPr>
      <t xml:space="preserve">, имеющих прикрепившихся лиц     </t>
    </r>
  </si>
  <si>
    <t>Дифференцированны подушевой норматив финасирования 
АМП  для i группы по профилю "Стоматология"                      (рублей)</t>
  </si>
  <si>
    <t>Фактический дифференцированный подушевой норматив финансирования                  
АМП по профилю "Стоматология"                               (рублей)</t>
  </si>
  <si>
    <t>Размер финансового обеспечения  медицинской организации, оказывающей АМП по профилю "Стоматология", имеющих прикреившихся лиц (без учёта выплат по показателям результативности),                          на год               (рублей)</t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</si>
  <si>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БАЗ/С</t>
    </r>
  </si>
  <si>
    <t>ФДПнi/С</t>
  </si>
  <si>
    <r>
      <rPr>
        <b/>
        <sz val="16"/>
        <rFont val="Times New Roman"/>
        <family val="1"/>
        <charset val="204"/>
      </rPr>
      <t>ФО</t>
    </r>
    <r>
      <rPr>
        <i/>
        <sz val="12"/>
        <rFont val="Times New Roman"/>
        <family val="1"/>
        <charset val="204"/>
      </rPr>
      <t>МЕС/С</t>
    </r>
  </si>
  <si>
    <r>
      <t>ФО</t>
    </r>
    <r>
      <rPr>
        <b/>
        <i/>
        <sz val="16"/>
        <rFont val="Times New Roman"/>
        <family val="1"/>
        <charset val="204"/>
      </rPr>
      <t>год/С</t>
    </r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</si>
  <si>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i/С</t>
    </r>
  </si>
  <si>
    <t>Таблица 1</t>
  </si>
  <si>
    <t>Таблица 2</t>
  </si>
  <si>
    <t>Таблица 3</t>
  </si>
  <si>
    <t>Размер финансового обеспечения  медицинской организации, оказывающей АМП по профилю "Акушерство и гинекология",  имеющих прикреившихся лиц (без учёта выплат по показателям результативности),                          на год               (рублей)</t>
  </si>
  <si>
    <t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</t>
  </si>
  <si>
    <t>к Дополнительному соглашению № 7</t>
  </si>
  <si>
    <t>от "30" ноября 2023 года</t>
  </si>
  <si>
    <t>Численность прикрепленных, застрахованных лиц                                              на 01.11.2023 (чел.)</t>
  </si>
  <si>
    <t xml:space="preserve"> ГБУЗ "Магаданский областной центр охраны материнства и детства"</t>
  </si>
  <si>
    <t>ГБУЗ "Магаданский областной центр охраны материнства и детства"</t>
  </si>
  <si>
    <r>
      <t>ФО</t>
    </r>
    <r>
      <rPr>
        <b/>
        <sz val="8"/>
        <rFont val="Times New Roman"/>
        <family val="1"/>
        <charset val="204"/>
      </rPr>
      <t>МЕС</t>
    </r>
  </si>
  <si>
    <r>
      <t>на 2023 год</t>
    </r>
    <r>
      <rPr>
        <b/>
        <sz val="14"/>
        <color rgb="FF0000FF"/>
        <rFont val="Times New Roman"/>
        <family val="1"/>
        <charset val="204"/>
      </rPr>
      <t xml:space="preserve"> (вступает в действие с 01 ноября 2023 года)</t>
    </r>
  </si>
  <si>
    <t>Размер финансового обеспечения  медицинской организации, оказывающей АМП (за исключением профилей "Акушерство и гинекология" и "Стоматология") по подушевому финансированию,  без учёта выплат по показателям результативности,                     на месяц                                                  с 01.11.2023г.            (рублей)</t>
  </si>
  <si>
    <t>Размер финансового обеспечения  медицинской организации, оказывающей АМП по профилю "Акушерство и гинекология",  имеющих прикреившихся лиц (без учёта выплат по показателям результативности),                     на месяц                                                  с 01.11.2023г.            (рублей)</t>
  </si>
  <si>
    <t>Размер финансового обеспечения  медицинской организации, оказывающей по профилю "Стоматология", имеющих прикреившихся лиц (без учёта выплат по показателям результативности),                     на месяц                                                  с 01.11.2023г.            (рублей)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</si>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</sst>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"/>
    <numFmt numFmtId="168" formatCode="#,##0.0"/>
    <numFmt numFmtId="169" formatCode="_-* #,##0_р_._-;\-* #,##0_р_._-;_-* &quot;-&quot;??_р_._-;_-@_-"/>
    <numFmt numFmtId="170" formatCode="#,##0.0000"/>
    <numFmt numFmtId="171" formatCode="_-* #,##0.00_р_._-;\-* #,##0.00_р_._-;_-* &quot;-&quot;???_р_._-;_-@_-"/>
    <numFmt numFmtId="172" formatCode="_-* #,##0.0_р_._-;\-* #,##0.0_р_._-;_-* &quot;-&quot;??_р_._-;_-@_-"/>
    <numFmt numFmtId="173" formatCode="#,##0.00000"/>
    <numFmt numFmtId="174" formatCode="#,##0.000000"/>
    <numFmt numFmtId="175" formatCode="_-* #,##0.000_р_._-;\-* #,##0.000_р_._-;_-* &quot;-&quot;??_р_._-;_-@_-"/>
    <numFmt numFmtId="176" formatCode="0.000000"/>
    <numFmt numFmtId="177" formatCode="0.0000"/>
    <numFmt numFmtId="178" formatCode="0.0000000"/>
    <numFmt numFmtId="179" formatCode="0.00000000"/>
  </numFmts>
  <fonts count="5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23">
    <xf numFmtId="0" fontId="0" fillId="0" borderId="0"/>
    <xf numFmtId="0" fontId="9" fillId="0" borderId="0"/>
    <xf numFmtId="165" fontId="9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30" fillId="0" borderId="0"/>
    <xf numFmtId="0" fontId="8" fillId="0" borderId="0"/>
    <xf numFmtId="165" fontId="8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0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383">
    <xf numFmtId="0" fontId="0" fillId="0" borderId="0" xfId="0"/>
    <xf numFmtId="0" fontId="16" fillId="2" borderId="0" xfId="1" applyFont="1" applyFill="1" applyAlignment="1">
      <alignment wrapText="1"/>
    </xf>
    <xf numFmtId="0" fontId="19" fillId="2" borderId="0" xfId="1" applyFont="1" applyFill="1" applyAlignment="1">
      <alignment horizontal="center" wrapText="1"/>
    </xf>
    <xf numFmtId="0" fontId="16" fillId="2" borderId="0" xfId="1" applyFont="1" applyFill="1" applyAlignment="1">
      <alignment horizontal="center" wrapText="1"/>
    </xf>
    <xf numFmtId="0" fontId="10" fillId="2" borderId="0" xfId="1" applyFont="1" applyFill="1" applyAlignment="1">
      <alignment horizontal="center" wrapText="1"/>
    </xf>
    <xf numFmtId="0" fontId="10" fillId="2" borderId="0" xfId="1" applyFont="1" applyFill="1" applyAlignment="1">
      <alignment wrapText="1"/>
    </xf>
    <xf numFmtId="1" fontId="20" fillId="2" borderId="1" xfId="1" applyNumberFormat="1" applyFont="1" applyFill="1" applyBorder="1" applyAlignment="1">
      <alignment horizontal="center" vertical="center" wrapText="1"/>
    </xf>
    <xf numFmtId="1" fontId="21" fillId="2" borderId="1" xfId="1" applyNumberFormat="1" applyFont="1" applyFill="1" applyBorder="1" applyAlignment="1">
      <alignment horizontal="center" vertical="center" wrapText="1"/>
    </xf>
    <xf numFmtId="1" fontId="21" fillId="2" borderId="3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wrapText="1"/>
    </xf>
    <xf numFmtId="0" fontId="24" fillId="2" borderId="0" xfId="1" applyFont="1" applyFill="1" applyAlignment="1">
      <alignment wrapText="1"/>
    </xf>
    <xf numFmtId="0" fontId="24" fillId="2" borderId="1" xfId="1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wrapText="1"/>
    </xf>
    <xf numFmtId="169" fontId="23" fillId="2" borderId="1" xfId="2" applyNumberFormat="1" applyFont="1" applyFill="1" applyBorder="1" applyAlignment="1">
      <alignment wrapText="1"/>
    </xf>
    <xf numFmtId="0" fontId="16" fillId="2" borderId="0" xfId="1" applyFont="1" applyFill="1" applyBorder="1" applyAlignment="1">
      <alignment horizontal="left" wrapText="1"/>
    </xf>
    <xf numFmtId="165" fontId="16" fillId="2" borderId="0" xfId="2" applyFont="1" applyFill="1" applyAlignment="1">
      <alignment wrapText="1"/>
    </xf>
    <xf numFmtId="2" fontId="16" fillId="2" borderId="1" xfId="1" applyNumberFormat="1" applyFont="1" applyFill="1" applyBorder="1" applyAlignment="1">
      <alignment wrapText="1"/>
    </xf>
    <xf numFmtId="165" fontId="16" fillId="2" borderId="0" xfId="1" applyNumberFormat="1" applyFont="1" applyFill="1" applyAlignment="1">
      <alignment wrapText="1"/>
    </xf>
    <xf numFmtId="4" fontId="23" fillId="2" borderId="1" xfId="2" applyNumberFormat="1" applyFont="1" applyFill="1" applyBorder="1" applyAlignment="1">
      <alignment horizontal="center" wrapText="1"/>
    </xf>
    <xf numFmtId="165" fontId="23" fillId="2" borderId="1" xfId="2" applyNumberFormat="1" applyFont="1" applyFill="1" applyBorder="1" applyAlignment="1">
      <alignment wrapText="1"/>
    </xf>
    <xf numFmtId="0" fontId="16" fillId="2" borderId="1" xfId="1" applyFont="1" applyFill="1" applyBorder="1" applyAlignment="1">
      <alignment horizontal="center" wrapText="1"/>
    </xf>
    <xf numFmtId="0" fontId="16" fillId="2" borderId="0" xfId="1" applyFont="1" applyFill="1" applyBorder="1" applyAlignment="1">
      <alignment wrapText="1"/>
    </xf>
    <xf numFmtId="0" fontId="10" fillId="2" borderId="3" xfId="1" applyFont="1" applyFill="1" applyBorder="1" applyAlignment="1">
      <alignment horizontal="center" vertical="center" wrapText="1"/>
    </xf>
    <xf numFmtId="165" fontId="16" fillId="2" borderId="0" xfId="1" applyNumberFormat="1" applyFont="1" applyFill="1" applyBorder="1" applyAlignment="1">
      <alignment horizontal="left" wrapText="1"/>
    </xf>
    <xf numFmtId="165" fontId="23" fillId="2" borderId="3" xfId="2" applyNumberFormat="1" applyFont="1" applyFill="1" applyBorder="1" applyAlignment="1">
      <alignment horizontal="right" wrapText="1"/>
    </xf>
    <xf numFmtId="4" fontId="16" fillId="2" borderId="0" xfId="1" applyNumberFormat="1" applyFont="1" applyFill="1" applyBorder="1" applyAlignment="1">
      <alignment horizontal="right" wrapText="1"/>
    </xf>
    <xf numFmtId="0" fontId="16" fillId="2" borderId="0" xfId="1" applyFont="1" applyFill="1" applyBorder="1" applyAlignment="1">
      <alignment vertical="center" wrapText="1"/>
    </xf>
    <xf numFmtId="0" fontId="10" fillId="2" borderId="0" xfId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4" fontId="22" fillId="2" borderId="0" xfId="2" applyNumberFormat="1" applyFont="1" applyFill="1" applyBorder="1" applyAlignment="1">
      <alignment vertical="center" wrapText="1"/>
    </xf>
    <xf numFmtId="169" fontId="22" fillId="2" borderId="0" xfId="2" applyNumberFormat="1" applyFont="1" applyFill="1" applyBorder="1" applyAlignment="1">
      <alignment wrapText="1"/>
    </xf>
    <xf numFmtId="4" fontId="23" fillId="2" borderId="0" xfId="2" applyNumberFormat="1" applyFont="1" applyFill="1" applyBorder="1" applyAlignment="1">
      <alignment horizontal="center" wrapText="1"/>
    </xf>
    <xf numFmtId="0" fontId="24" fillId="2" borderId="0" xfId="1" applyFont="1" applyFill="1" applyBorder="1" applyAlignment="1">
      <alignment wrapText="1"/>
    </xf>
    <xf numFmtId="169" fontId="23" fillId="2" borderId="0" xfId="2" applyNumberFormat="1" applyFont="1" applyFill="1" applyBorder="1" applyAlignment="1">
      <alignment wrapText="1"/>
    </xf>
    <xf numFmtId="165" fontId="23" fillId="2" borderId="0" xfId="2" applyNumberFormat="1" applyFont="1" applyFill="1" applyBorder="1" applyAlignment="1">
      <alignment wrapText="1"/>
    </xf>
    <xf numFmtId="4" fontId="22" fillId="2" borderId="1" xfId="2" applyNumberFormat="1" applyFont="1" applyFill="1" applyBorder="1" applyAlignment="1">
      <alignment horizontal="center" wrapText="1"/>
    </xf>
    <xf numFmtId="0" fontId="27" fillId="2" borderId="0" xfId="1" applyFont="1" applyFill="1" applyAlignment="1">
      <alignment wrapText="1"/>
    </xf>
    <xf numFmtId="171" fontId="27" fillId="2" borderId="0" xfId="1" applyNumberFormat="1" applyFont="1" applyFill="1" applyAlignment="1">
      <alignment wrapText="1"/>
    </xf>
    <xf numFmtId="165" fontId="27" fillId="2" borderId="0" xfId="1" applyNumberFormat="1" applyFont="1" applyFill="1" applyAlignment="1">
      <alignment wrapText="1"/>
    </xf>
    <xf numFmtId="4" fontId="16" fillId="2" borderId="0" xfId="1" applyNumberFormat="1" applyFont="1" applyFill="1" applyAlignment="1">
      <alignment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24" fillId="2" borderId="0" xfId="1" applyFont="1" applyFill="1" applyBorder="1" applyAlignment="1">
      <alignment horizontal="center" vertical="center" wrapText="1"/>
    </xf>
    <xf numFmtId="171" fontId="28" fillId="2" borderId="0" xfId="1" applyNumberFormat="1" applyFont="1" applyFill="1" applyAlignment="1">
      <alignment wrapText="1"/>
    </xf>
    <xf numFmtId="3" fontId="22" fillId="2" borderId="1" xfId="2" applyNumberFormat="1" applyFont="1" applyFill="1" applyBorder="1" applyAlignment="1">
      <alignment horizontal="center" wrapText="1"/>
    </xf>
    <xf numFmtId="165" fontId="22" fillId="2" borderId="1" xfId="2" applyNumberFormat="1" applyFont="1" applyFill="1" applyBorder="1" applyAlignment="1">
      <alignment wrapText="1"/>
    </xf>
    <xf numFmtId="0" fontId="19" fillId="2" borderId="0" xfId="1" applyFont="1" applyFill="1" applyBorder="1" applyAlignment="1">
      <alignment horizontal="center" vertical="center" wrapText="1"/>
    </xf>
    <xf numFmtId="3" fontId="10" fillId="2" borderId="0" xfId="1" applyNumberFormat="1" applyFont="1" applyFill="1" applyBorder="1" applyAlignment="1">
      <alignment horizontal="center" vertical="center" wrapText="1"/>
    </xf>
    <xf numFmtId="3" fontId="27" fillId="2" borderId="0" xfId="1" applyNumberFormat="1" applyFont="1" applyFill="1" applyAlignment="1">
      <alignment wrapText="1"/>
    </xf>
    <xf numFmtId="168" fontId="22" fillId="2" borderId="0" xfId="2" applyNumberFormat="1" applyFont="1" applyFill="1" applyBorder="1" applyAlignment="1">
      <alignment horizontal="center" vertical="center" wrapText="1"/>
    </xf>
    <xf numFmtId="3" fontId="16" fillId="2" borderId="0" xfId="1" applyNumberFormat="1" applyFont="1" applyFill="1" applyBorder="1" applyAlignment="1">
      <alignment wrapText="1"/>
    </xf>
    <xf numFmtId="172" fontId="16" fillId="2" borderId="0" xfId="1" applyNumberFormat="1" applyFont="1" applyFill="1" applyBorder="1" applyAlignment="1">
      <alignment wrapText="1"/>
    </xf>
    <xf numFmtId="4" fontId="16" fillId="2" borderId="0" xfId="1" applyNumberFormat="1" applyFont="1" applyFill="1" applyBorder="1" applyAlignment="1">
      <alignment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167" fontId="16" fillId="2" borderId="0" xfId="1" applyNumberFormat="1" applyFont="1" applyFill="1" applyAlignment="1">
      <alignment wrapText="1"/>
    </xf>
    <xf numFmtId="2" fontId="16" fillId="2" borderId="0" xfId="1" applyNumberFormat="1" applyFont="1" applyFill="1" applyAlignment="1">
      <alignment wrapText="1"/>
    </xf>
    <xf numFmtId="4" fontId="11" fillId="2" borderId="0" xfId="1" applyNumberFormat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horizontal="center" vertical="center" wrapText="1"/>
    </xf>
    <xf numFmtId="1" fontId="21" fillId="2" borderId="11" xfId="1" applyNumberFormat="1" applyFont="1" applyFill="1" applyBorder="1" applyAlignment="1">
      <alignment horizontal="center" vertical="center" wrapText="1"/>
    </xf>
    <xf numFmtId="166" fontId="23" fillId="2" borderId="0" xfId="2" applyNumberFormat="1" applyFont="1" applyFill="1" applyBorder="1" applyAlignment="1">
      <alignment vertical="center" wrapText="1"/>
    </xf>
    <xf numFmtId="165" fontId="23" fillId="2" borderId="1" xfId="2" applyNumberFormat="1" applyFont="1" applyFill="1" applyBorder="1" applyAlignment="1">
      <alignment horizontal="right" wrapText="1"/>
    </xf>
    <xf numFmtId="169" fontId="16" fillId="2" borderId="1" xfId="2" applyNumberFormat="1" applyFont="1" applyFill="1" applyBorder="1" applyAlignment="1">
      <alignment wrapText="1"/>
    </xf>
    <xf numFmtId="166" fontId="16" fillId="2" borderId="1" xfId="2" applyNumberFormat="1" applyFont="1" applyFill="1" applyBorder="1" applyAlignment="1">
      <alignment horizontal="center" wrapText="1"/>
    </xf>
    <xf numFmtId="4" fontId="24" fillId="2" borderId="1" xfId="2" applyNumberFormat="1" applyFont="1" applyFill="1" applyBorder="1" applyAlignment="1">
      <alignment horizontal="center" wrapText="1"/>
    </xf>
    <xf numFmtId="165" fontId="24" fillId="2" borderId="1" xfId="2" applyFont="1" applyFill="1" applyBorder="1" applyAlignment="1">
      <alignment wrapText="1"/>
    </xf>
    <xf numFmtId="4" fontId="16" fillId="2" borderId="1" xfId="2" applyNumberFormat="1" applyFont="1" applyFill="1" applyBorder="1" applyAlignment="1">
      <alignment horizontal="center" wrapText="1"/>
    </xf>
    <xf numFmtId="169" fontId="24" fillId="2" borderId="1" xfId="2" applyNumberFormat="1" applyFont="1" applyFill="1" applyBorder="1" applyAlignment="1">
      <alignment wrapText="1"/>
    </xf>
    <xf numFmtId="165" fontId="24" fillId="2" borderId="1" xfId="2" applyNumberFormat="1" applyFont="1" applyFill="1" applyBorder="1" applyAlignment="1">
      <alignment wrapText="1"/>
    </xf>
    <xf numFmtId="169" fontId="24" fillId="2" borderId="1" xfId="2" applyNumberFormat="1" applyFont="1" applyFill="1" applyBorder="1" applyAlignment="1">
      <alignment horizontal="right" wrapText="1"/>
    </xf>
    <xf numFmtId="173" fontId="24" fillId="2" borderId="1" xfId="2" applyNumberFormat="1" applyFont="1" applyFill="1" applyBorder="1" applyAlignment="1">
      <alignment wrapText="1"/>
    </xf>
    <xf numFmtId="173" fontId="16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Alignment="1">
      <alignment wrapText="1"/>
    </xf>
    <xf numFmtId="174" fontId="16" fillId="2" borderId="1" xfId="2" applyNumberFormat="1" applyFont="1" applyFill="1" applyBorder="1" applyAlignment="1">
      <alignment horizontal="center" wrapText="1"/>
    </xf>
    <xf numFmtId="0" fontId="12" fillId="0" borderId="0" xfId="38" applyFont="1" applyAlignment="1"/>
    <xf numFmtId="0" fontId="13" fillId="0" borderId="0" xfId="38" applyFont="1"/>
    <xf numFmtId="0" fontId="12" fillId="0" borderId="0" xfId="38" applyFont="1" applyAlignment="1">
      <alignment vertical="center" wrapText="1"/>
    </xf>
    <xf numFmtId="0" fontId="32" fillId="2" borderId="3" xfId="39" applyFont="1" applyFill="1" applyBorder="1" applyAlignment="1">
      <alignment horizontal="center" vertical="center" wrapText="1"/>
    </xf>
    <xf numFmtId="0" fontId="15" fillId="2" borderId="3" xfId="39" applyFont="1" applyFill="1" applyBorder="1" applyAlignment="1">
      <alignment horizontal="center" vertical="center" wrapText="1"/>
    </xf>
    <xf numFmtId="0" fontId="15" fillId="0" borderId="0" xfId="38" applyFont="1"/>
    <xf numFmtId="0" fontId="31" fillId="2" borderId="3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wrapText="1"/>
    </xf>
    <xf numFmtId="3" fontId="31" fillId="2" borderId="3" xfId="39" applyNumberFormat="1" applyFont="1" applyFill="1" applyBorder="1" applyAlignment="1">
      <alignment wrapText="1"/>
    </xf>
    <xf numFmtId="3" fontId="13" fillId="2" borderId="3" xfId="39" applyNumberFormat="1" applyFont="1" applyFill="1" applyBorder="1" applyAlignment="1">
      <alignment wrapText="1"/>
    </xf>
    <xf numFmtId="165" fontId="31" fillId="2" borderId="3" xfId="40" applyNumberFormat="1" applyFont="1" applyFill="1" applyBorder="1" applyAlignment="1">
      <alignment horizontal="right" wrapText="1"/>
    </xf>
    <xf numFmtId="175" fontId="31" fillId="2" borderId="3" xfId="40" applyNumberFormat="1" applyFont="1" applyFill="1" applyBorder="1" applyAlignment="1">
      <alignment horizontal="right" wrapText="1"/>
    </xf>
    <xf numFmtId="0" fontId="31" fillId="2" borderId="1" xfId="39" applyFont="1" applyFill="1" applyBorder="1" applyAlignment="1">
      <alignment wrapText="1"/>
    </xf>
    <xf numFmtId="0" fontId="33" fillId="2" borderId="1" xfId="39" applyFont="1" applyFill="1" applyBorder="1" applyAlignment="1">
      <alignment horizontal="center" vertical="center" wrapText="1"/>
    </xf>
    <xf numFmtId="0" fontId="33" fillId="2" borderId="1" xfId="39" applyFont="1" applyFill="1" applyBorder="1" applyAlignment="1">
      <alignment wrapText="1"/>
    </xf>
    <xf numFmtId="169" fontId="33" fillId="2" borderId="3" xfId="40" applyNumberFormat="1" applyFont="1" applyFill="1" applyBorder="1" applyAlignment="1">
      <alignment horizontal="right" wrapText="1"/>
    </xf>
    <xf numFmtId="3" fontId="33" fillId="2" borderId="1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wrapText="1"/>
    </xf>
    <xf numFmtId="3" fontId="13" fillId="0" borderId="0" xfId="38" applyNumberFormat="1" applyFont="1"/>
    <xf numFmtId="171" fontId="16" fillId="2" borderId="0" xfId="1" applyNumberFormat="1" applyFont="1" applyFill="1" applyAlignment="1">
      <alignment wrapText="1"/>
    </xf>
    <xf numFmtId="4" fontId="23" fillId="2" borderId="2" xfId="2" applyNumberFormat="1" applyFont="1" applyFill="1" applyBorder="1" applyAlignment="1">
      <alignment horizontal="right" wrapText="1"/>
    </xf>
    <xf numFmtId="166" fontId="29" fillId="2" borderId="4" xfId="2" applyNumberFormat="1" applyFont="1" applyFill="1" applyBorder="1" applyAlignment="1">
      <alignment horizontal="center" wrapText="1"/>
    </xf>
    <xf numFmtId="166" fontId="28" fillId="2" borderId="4" xfId="2" applyNumberFormat="1" applyFont="1" applyFill="1" applyBorder="1" applyAlignment="1">
      <alignment horizontal="center" wrapText="1"/>
    </xf>
    <xf numFmtId="4" fontId="24" fillId="2" borderId="6" xfId="2" applyNumberFormat="1" applyFont="1" applyFill="1" applyBorder="1" applyAlignment="1">
      <alignment horizontal="center" wrapText="1"/>
    </xf>
    <xf numFmtId="166" fontId="27" fillId="2" borderId="4" xfId="2" applyNumberFormat="1" applyFont="1" applyFill="1" applyBorder="1" applyAlignment="1">
      <alignment horizontal="center" wrapText="1"/>
    </xf>
    <xf numFmtId="3" fontId="15" fillId="0" borderId="0" xfId="38" applyNumberFormat="1" applyFont="1"/>
    <xf numFmtId="2" fontId="15" fillId="0" borderId="0" xfId="38" applyNumberFormat="1" applyFont="1"/>
    <xf numFmtId="1" fontId="13" fillId="0" borderId="0" xfId="38" applyNumberFormat="1" applyFont="1"/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4" fontId="35" fillId="2" borderId="1" xfId="2" applyNumberFormat="1" applyFont="1" applyFill="1" applyBorder="1" applyAlignment="1">
      <alignment vertical="center" wrapText="1"/>
    </xf>
    <xf numFmtId="4" fontId="23" fillId="2" borderId="0" xfId="2" applyNumberFormat="1" applyFont="1" applyFill="1" applyBorder="1" applyAlignment="1">
      <alignment horizontal="right" wrapText="1"/>
    </xf>
    <xf numFmtId="165" fontId="10" fillId="2" borderId="0" xfId="1" applyNumberFormat="1" applyFont="1" applyFill="1" applyBorder="1" applyAlignment="1">
      <alignment horizontal="right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4" fillId="2" borderId="0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166" fontId="28" fillId="2" borderId="1" xfId="2" applyNumberFormat="1" applyFont="1" applyFill="1" applyBorder="1" applyAlignment="1">
      <alignment horizontal="center" wrapText="1"/>
    </xf>
    <xf numFmtId="4" fontId="34" fillId="2" borderId="3" xfId="2" applyNumberFormat="1" applyFont="1" applyFill="1" applyBorder="1" applyAlignment="1">
      <alignment vertical="center" wrapText="1"/>
    </xf>
    <xf numFmtId="3" fontId="10" fillId="2" borderId="0" xfId="1" applyNumberFormat="1" applyFont="1" applyFill="1" applyAlignment="1">
      <alignment wrapText="1"/>
    </xf>
    <xf numFmtId="4" fontId="10" fillId="2" borderId="0" xfId="1" applyNumberFormat="1" applyFont="1" applyFill="1" applyAlignment="1">
      <alignment wrapText="1"/>
    </xf>
    <xf numFmtId="1" fontId="10" fillId="2" borderId="0" xfId="1" applyNumberFormat="1" applyFont="1" applyFill="1" applyAlignment="1">
      <alignment wrapText="1"/>
    </xf>
    <xf numFmtId="1" fontId="16" fillId="2" borderId="0" xfId="1" applyNumberFormat="1" applyFont="1" applyFill="1" applyAlignment="1">
      <alignment wrapText="1"/>
    </xf>
    <xf numFmtId="176" fontId="16" fillId="2" borderId="0" xfId="1" applyNumberFormat="1" applyFont="1" applyFill="1" applyAlignment="1">
      <alignment wrapText="1"/>
    </xf>
    <xf numFmtId="2" fontId="27" fillId="2" borderId="0" xfId="1" applyNumberFormat="1" applyFont="1" applyFill="1" applyAlignment="1">
      <alignment wrapText="1"/>
    </xf>
    <xf numFmtId="166" fontId="27" fillId="2" borderId="1" xfId="2" applyNumberFormat="1" applyFont="1" applyFill="1" applyBorder="1" applyAlignment="1">
      <alignment horizontal="center" wrapText="1"/>
    </xf>
    <xf numFmtId="3" fontId="22" fillId="2" borderId="0" xfId="2" applyNumberFormat="1" applyFont="1" applyFill="1" applyBorder="1" applyAlignment="1">
      <alignment horizontal="center" vertical="center" wrapText="1"/>
    </xf>
    <xf numFmtId="3" fontId="23" fillId="2" borderId="1" xfId="2" applyNumberFormat="1" applyFont="1" applyFill="1" applyBorder="1" applyAlignment="1">
      <alignment horizontal="center" wrapText="1"/>
    </xf>
    <xf numFmtId="166" fontId="16" fillId="2" borderId="1" xfId="44" applyNumberFormat="1" applyFont="1" applyFill="1" applyBorder="1" applyAlignment="1">
      <alignment horizontal="center" wrapText="1"/>
    </xf>
    <xf numFmtId="170" fontId="16" fillId="2" borderId="1" xfId="2" applyNumberFormat="1" applyFont="1" applyFill="1" applyBorder="1" applyAlignment="1">
      <alignment horizontal="center" wrapText="1"/>
    </xf>
    <xf numFmtId="168" fontId="39" fillId="2" borderId="0" xfId="2" applyNumberFormat="1" applyFont="1" applyFill="1" applyBorder="1" applyAlignment="1">
      <alignment horizontal="center" vertical="center" wrapText="1"/>
    </xf>
    <xf numFmtId="1" fontId="40" fillId="2" borderId="0" xfId="1" applyNumberFormat="1" applyFont="1" applyFill="1" applyAlignment="1">
      <alignment vertical="center" wrapText="1"/>
    </xf>
    <xf numFmtId="170" fontId="10" fillId="2" borderId="1" xfId="2" applyNumberFormat="1" applyFont="1" applyFill="1" applyBorder="1" applyAlignment="1">
      <alignment horizontal="center" wrapText="1"/>
    </xf>
    <xf numFmtId="0" fontId="40" fillId="2" borderId="0" xfId="1" applyFont="1" applyFill="1" applyAlignment="1">
      <alignment wrapText="1"/>
    </xf>
    <xf numFmtId="0" fontId="40" fillId="2" borderId="0" xfId="1" applyFont="1" applyFill="1" applyAlignment="1">
      <alignment horizontal="center" wrapText="1"/>
    </xf>
    <xf numFmtId="4" fontId="40" fillId="2" borderId="0" xfId="1" applyNumberFormat="1" applyFont="1" applyFill="1" applyAlignment="1">
      <alignment wrapText="1"/>
    </xf>
    <xf numFmtId="167" fontId="24" fillId="2" borderId="0" xfId="1" applyNumberFormat="1" applyFont="1" applyFill="1" applyAlignment="1">
      <alignment wrapText="1"/>
    </xf>
    <xf numFmtId="170" fontId="41" fillId="2" borderId="1" xfId="2" applyNumberFormat="1" applyFont="1" applyFill="1" applyBorder="1" applyAlignment="1">
      <alignment horizontal="center" wrapText="1"/>
    </xf>
    <xf numFmtId="170" fontId="10" fillId="2" borderId="4" xfId="2" applyNumberFormat="1" applyFont="1" applyFill="1" applyBorder="1" applyAlignment="1">
      <alignment horizontal="center" wrapText="1"/>
    </xf>
    <xf numFmtId="4" fontId="42" fillId="2" borderId="0" xfId="1" applyNumberFormat="1" applyFont="1" applyFill="1" applyBorder="1" applyAlignment="1">
      <alignment wrapText="1"/>
    </xf>
    <xf numFmtId="171" fontId="27" fillId="2" borderId="9" xfId="1" applyNumberFormat="1" applyFont="1" applyFill="1" applyBorder="1" applyAlignment="1">
      <alignment wrapText="1"/>
    </xf>
    <xf numFmtId="165" fontId="28" fillId="2" borderId="9" xfId="1" applyNumberFormat="1" applyFont="1" applyFill="1" applyBorder="1" applyAlignment="1">
      <alignment wrapText="1"/>
    </xf>
    <xf numFmtId="165" fontId="27" fillId="2" borderId="9" xfId="1" applyNumberFormat="1" applyFont="1" applyFill="1" applyBorder="1" applyAlignment="1">
      <alignment wrapText="1"/>
    </xf>
    <xf numFmtId="171" fontId="27" fillId="2" borderId="0" xfId="1" applyNumberFormat="1" applyFont="1" applyFill="1" applyBorder="1" applyAlignment="1">
      <alignment wrapText="1"/>
    </xf>
    <xf numFmtId="0" fontId="27" fillId="2" borderId="0" xfId="1" applyFont="1" applyFill="1" applyBorder="1" applyAlignment="1">
      <alignment wrapText="1"/>
    </xf>
    <xf numFmtId="165" fontId="27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Border="1" applyAlignment="1">
      <alignment wrapText="1"/>
    </xf>
    <xf numFmtId="171" fontId="28" fillId="2" borderId="0" xfId="1" applyNumberFormat="1" applyFont="1" applyFill="1" applyBorder="1" applyAlignment="1">
      <alignment wrapText="1"/>
    </xf>
    <xf numFmtId="166" fontId="23" fillId="2" borderId="8" xfId="2" applyNumberFormat="1" applyFont="1" applyFill="1" applyBorder="1" applyAlignment="1">
      <alignment vertical="center" wrapText="1"/>
    </xf>
    <xf numFmtId="171" fontId="27" fillId="2" borderId="12" xfId="1" applyNumberFormat="1" applyFont="1" applyFill="1" applyBorder="1" applyAlignment="1">
      <alignment wrapText="1"/>
    </xf>
    <xf numFmtId="0" fontId="27" fillId="2" borderId="12" xfId="1" applyFont="1" applyFill="1" applyBorder="1" applyAlignment="1">
      <alignment wrapText="1"/>
    </xf>
    <xf numFmtId="165" fontId="27" fillId="2" borderId="12" xfId="1" applyNumberFormat="1" applyFont="1" applyFill="1" applyBorder="1" applyAlignment="1">
      <alignment wrapText="1"/>
    </xf>
    <xf numFmtId="0" fontId="16" fillId="4" borderId="1" xfId="1" applyFont="1" applyFill="1" applyBorder="1" applyAlignment="1">
      <alignment horizontal="center" wrapText="1"/>
    </xf>
    <xf numFmtId="0" fontId="44" fillId="2" borderId="0" xfId="1" applyFont="1" applyFill="1" applyAlignment="1">
      <alignment wrapText="1"/>
    </xf>
    <xf numFmtId="0" fontId="16" fillId="4" borderId="1" xfId="1" applyFont="1" applyFill="1" applyBorder="1" applyAlignment="1">
      <alignment wrapText="1"/>
    </xf>
    <xf numFmtId="4" fontId="23" fillId="2" borderId="8" xfId="2" applyNumberFormat="1" applyFont="1" applyFill="1" applyBorder="1" applyAlignment="1">
      <alignment horizontal="right" wrapText="1"/>
    </xf>
    <xf numFmtId="4" fontId="23" fillId="2" borderId="11" xfId="2" applyNumberFormat="1" applyFont="1" applyFill="1" applyBorder="1" applyAlignment="1">
      <alignment horizontal="right" wrapText="1"/>
    </xf>
    <xf numFmtId="165" fontId="23" fillId="2" borderId="0" xfId="2" applyNumberFormat="1" applyFont="1" applyFill="1" applyBorder="1" applyAlignment="1">
      <alignment horizontal="right" wrapText="1"/>
    </xf>
    <xf numFmtId="4" fontId="23" fillId="2" borderId="10" xfId="2" applyNumberFormat="1" applyFont="1" applyFill="1" applyBorder="1" applyAlignment="1">
      <alignment horizontal="right" wrapText="1"/>
    </xf>
    <xf numFmtId="166" fontId="46" fillId="2" borderId="8" xfId="2" applyNumberFormat="1" applyFont="1" applyFill="1" applyBorder="1" applyAlignment="1">
      <alignment vertical="center" wrapText="1"/>
    </xf>
    <xf numFmtId="173" fontId="10" fillId="4" borderId="4" xfId="2" applyNumberFormat="1" applyFont="1" applyFill="1" applyBorder="1" applyAlignment="1">
      <alignment horizontal="center" wrapText="1"/>
    </xf>
    <xf numFmtId="173" fontId="10" fillId="2" borderId="4" xfId="2" applyNumberFormat="1" applyFont="1" applyFill="1" applyBorder="1" applyAlignment="1">
      <alignment horizontal="center" wrapText="1"/>
    </xf>
    <xf numFmtId="166" fontId="47" fillId="2" borderId="8" xfId="2" applyNumberFormat="1" applyFont="1" applyFill="1" applyBorder="1" applyAlignment="1">
      <alignment vertical="center" wrapText="1"/>
    </xf>
    <xf numFmtId="166" fontId="28" fillId="2" borderId="2" xfId="2" applyNumberFormat="1" applyFont="1" applyFill="1" applyBorder="1" applyAlignment="1">
      <alignment horizontal="center" wrapText="1"/>
    </xf>
    <xf numFmtId="0" fontId="16" fillId="5" borderId="1" xfId="1" applyFont="1" applyFill="1" applyBorder="1" applyAlignment="1">
      <alignment horizontal="center" wrapText="1"/>
    </xf>
    <xf numFmtId="0" fontId="16" fillId="5" borderId="1" xfId="1" applyFont="1" applyFill="1" applyBorder="1" applyAlignment="1">
      <alignment wrapText="1"/>
    </xf>
    <xf numFmtId="173" fontId="10" fillId="5" borderId="4" xfId="2" applyNumberFormat="1" applyFont="1" applyFill="1" applyBorder="1" applyAlignment="1">
      <alignment horizont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center" wrapText="1"/>
    </xf>
    <xf numFmtId="0" fontId="11" fillId="2" borderId="0" xfId="1" applyFont="1" applyFill="1" applyAlignment="1">
      <alignment wrapText="1"/>
    </xf>
    <xf numFmtId="4" fontId="38" fillId="2" borderId="0" xfId="1" applyNumberFormat="1" applyFont="1" applyFill="1" applyAlignment="1">
      <alignment wrapText="1"/>
    </xf>
    <xf numFmtId="4" fontId="24" fillId="2" borderId="0" xfId="1" applyNumberFormat="1" applyFont="1" applyFill="1" applyAlignment="1">
      <alignment wrapText="1"/>
    </xf>
    <xf numFmtId="4" fontId="48" fillId="2" borderId="0" xfId="1" applyNumberFormat="1" applyFont="1" applyFill="1" applyAlignment="1">
      <alignment wrapText="1"/>
    </xf>
    <xf numFmtId="0" fontId="24" fillId="2" borderId="0" xfId="1" applyFont="1" applyFill="1" applyAlignment="1">
      <alignment horizontal="right" wrapText="1"/>
    </xf>
    <xf numFmtId="4" fontId="49" fillId="2" borderId="0" xfId="1" applyNumberFormat="1" applyFont="1" applyFill="1" applyAlignment="1">
      <alignment wrapText="1"/>
    </xf>
    <xf numFmtId="0" fontId="31" fillId="2" borderId="0" xfId="1" applyFont="1" applyFill="1" applyAlignment="1">
      <alignment wrapText="1"/>
    </xf>
    <xf numFmtId="0" fontId="31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13" fillId="2" borderId="0" xfId="1" applyFont="1" applyFill="1" applyAlignment="1">
      <alignment wrapText="1"/>
    </xf>
    <xf numFmtId="0" fontId="13" fillId="2" borderId="1" xfId="1" applyFont="1" applyFill="1" applyBorder="1" applyAlignment="1">
      <alignment horizontal="center" vertical="center" wrapText="1"/>
    </xf>
    <xf numFmtId="1" fontId="13" fillId="2" borderId="1" xfId="1" applyNumberFormat="1" applyFont="1" applyFill="1" applyBorder="1" applyAlignment="1">
      <alignment horizontal="center" vertical="center" wrapText="1"/>
    </xf>
    <xf numFmtId="1" fontId="12" fillId="2" borderId="1" xfId="1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4" fontId="51" fillId="2" borderId="0" xfId="1" applyNumberFormat="1" applyFont="1" applyFill="1" applyAlignment="1">
      <alignment wrapText="1"/>
    </xf>
    <xf numFmtId="4" fontId="31" fillId="2" borderId="0" xfId="1" applyNumberFormat="1" applyFont="1" applyFill="1" applyAlignment="1">
      <alignment wrapText="1"/>
    </xf>
    <xf numFmtId="0" fontId="33" fillId="2" borderId="0" xfId="1" applyFont="1" applyFill="1" applyAlignment="1">
      <alignment wrapText="1"/>
    </xf>
    <xf numFmtId="1" fontId="52" fillId="2" borderId="1" xfId="1" applyNumberFormat="1" applyFont="1" applyFill="1" applyBorder="1" applyAlignment="1">
      <alignment horizontal="center" vertical="center" wrapText="1"/>
    </xf>
    <xf numFmtId="1" fontId="50" fillId="2" borderId="1" xfId="1" applyNumberFormat="1" applyFont="1" applyFill="1" applyBorder="1" applyAlignment="1">
      <alignment horizontal="center" vertical="center" wrapText="1"/>
    </xf>
    <xf numFmtId="0" fontId="13" fillId="2" borderId="19" xfId="1" applyFont="1" applyFill="1" applyBorder="1" applyAlignment="1">
      <alignment horizontal="center" vertical="center" wrapText="1"/>
    </xf>
    <xf numFmtId="0" fontId="13" fillId="2" borderId="19" xfId="1" applyFont="1" applyFill="1" applyBorder="1" applyAlignment="1">
      <alignment horizontal="center" wrapText="1"/>
    </xf>
    <xf numFmtId="0" fontId="13" fillId="2" borderId="20" xfId="1" applyFont="1" applyFill="1" applyBorder="1" applyAlignment="1">
      <alignment horizontal="center" wrapText="1"/>
    </xf>
    <xf numFmtId="0" fontId="44" fillId="2" borderId="0" xfId="1" applyFont="1" applyFill="1" applyBorder="1" applyAlignment="1">
      <alignment wrapText="1"/>
    </xf>
    <xf numFmtId="0" fontId="13" fillId="2" borderId="4" xfId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wrapText="1"/>
    </xf>
    <xf numFmtId="0" fontId="13" fillId="2" borderId="28" xfId="1" applyFont="1" applyFill="1" applyBorder="1" applyAlignment="1">
      <alignment wrapText="1"/>
    </xf>
    <xf numFmtId="1" fontId="21" fillId="2" borderId="2" xfId="1" applyNumberFormat="1" applyFont="1" applyFill="1" applyBorder="1" applyAlignment="1">
      <alignment horizontal="center" vertical="center" wrapText="1"/>
    </xf>
    <xf numFmtId="3" fontId="13" fillId="2" borderId="2" xfId="1" applyNumberFormat="1" applyFont="1" applyFill="1" applyBorder="1" applyAlignment="1">
      <alignment horizontal="center" vertical="center" wrapText="1"/>
    </xf>
    <xf numFmtId="1" fontId="21" fillId="2" borderId="18" xfId="1" applyNumberFormat="1" applyFont="1" applyFill="1" applyBorder="1" applyAlignment="1">
      <alignment horizontal="center" vertical="center" wrapText="1"/>
    </xf>
    <xf numFmtId="1" fontId="13" fillId="2" borderId="18" xfId="1" applyNumberFormat="1" applyFont="1" applyFill="1" applyBorder="1" applyAlignment="1">
      <alignment horizontal="center" vertical="center" wrapText="1"/>
    </xf>
    <xf numFmtId="1" fontId="21" fillId="2" borderId="27" xfId="1" applyNumberFormat="1" applyFont="1" applyFill="1" applyBorder="1" applyAlignment="1">
      <alignment horizontal="center" vertical="center" wrapText="1"/>
    </xf>
    <xf numFmtId="0" fontId="31" fillId="2" borderId="15" xfId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horizontal="left" vertical="center" wrapText="1"/>
    </xf>
    <xf numFmtId="0" fontId="13" fillId="2" borderId="17" xfId="1" applyFont="1" applyFill="1" applyBorder="1" applyAlignment="1">
      <alignment horizontal="center" wrapText="1"/>
    </xf>
    <xf numFmtId="0" fontId="13" fillId="2" borderId="10" xfId="1" applyFont="1" applyFill="1" applyBorder="1" applyAlignment="1">
      <alignment wrapText="1"/>
    </xf>
    <xf numFmtId="0" fontId="13" fillId="2" borderId="2" xfId="1" applyFont="1" applyFill="1" applyBorder="1" applyAlignment="1">
      <alignment horizontal="center" vertical="center" wrapText="1"/>
    </xf>
    <xf numFmtId="1" fontId="12" fillId="2" borderId="2" xfId="1" applyNumberFormat="1" applyFont="1" applyFill="1" applyBorder="1" applyAlignment="1">
      <alignment horizontal="center" vertical="center" wrapText="1"/>
    </xf>
    <xf numFmtId="1" fontId="52" fillId="2" borderId="2" xfId="1" applyNumberFormat="1" applyFont="1" applyFill="1" applyBorder="1" applyAlignment="1">
      <alignment horizontal="center" vertical="center" wrapText="1"/>
    </xf>
    <xf numFmtId="0" fontId="13" fillId="2" borderId="29" xfId="1" applyFont="1" applyFill="1" applyBorder="1" applyAlignment="1">
      <alignment horizontal="center" vertical="center" wrapText="1"/>
    </xf>
    <xf numFmtId="0" fontId="13" fillId="2" borderId="35" xfId="1" applyFont="1" applyFill="1" applyBorder="1" applyAlignment="1">
      <alignment horizontal="center" vertical="center" wrapText="1"/>
    </xf>
    <xf numFmtId="0" fontId="13" fillId="2" borderId="30" xfId="1" applyFont="1" applyFill="1" applyBorder="1" applyAlignment="1">
      <alignment horizontal="center" vertical="center" wrapText="1"/>
    </xf>
    <xf numFmtId="3" fontId="13" fillId="2" borderId="30" xfId="1" applyNumberFormat="1" applyFont="1" applyFill="1" applyBorder="1" applyAlignment="1">
      <alignment horizontal="center" vertical="center" wrapText="1"/>
    </xf>
    <xf numFmtId="1" fontId="13" fillId="2" borderId="30" xfId="1" applyNumberFormat="1" applyFont="1" applyFill="1" applyBorder="1" applyAlignment="1">
      <alignment horizontal="center" vertical="center" wrapText="1"/>
    </xf>
    <xf numFmtId="1" fontId="50" fillId="2" borderId="30" xfId="1" applyNumberFormat="1" applyFont="1" applyFill="1" applyBorder="1" applyAlignment="1">
      <alignment horizontal="center" vertical="center" wrapText="1"/>
    </xf>
    <xf numFmtId="1" fontId="13" fillId="2" borderId="31" xfId="1" applyNumberFormat="1" applyFont="1" applyFill="1" applyBorder="1" applyAlignment="1">
      <alignment horizontal="center" vertical="center" wrapText="1"/>
    </xf>
    <xf numFmtId="0" fontId="31" fillId="2" borderId="17" xfId="1" applyFont="1" applyFill="1" applyBorder="1" applyAlignment="1">
      <alignment horizontal="center" vertical="center" wrapText="1"/>
    </xf>
    <xf numFmtId="177" fontId="16" fillId="2" borderId="19" xfId="1" applyNumberFormat="1" applyFont="1" applyFill="1" applyBorder="1" applyAlignment="1">
      <alignment vertical="center" wrapText="1"/>
    </xf>
    <xf numFmtId="3" fontId="16" fillId="2" borderId="1" xfId="2" applyNumberFormat="1" applyFont="1" applyFill="1" applyBorder="1" applyAlignment="1">
      <alignment horizontal="right" vertical="center" wrapText="1"/>
    </xf>
    <xf numFmtId="177" fontId="16" fillId="2" borderId="1" xfId="2" applyNumberFormat="1" applyFont="1" applyFill="1" applyBorder="1" applyAlignment="1">
      <alignment horizontal="right" vertical="center" wrapText="1"/>
    </xf>
    <xf numFmtId="167" fontId="10" fillId="2" borderId="1" xfId="2" applyNumberFormat="1" applyFont="1" applyFill="1" applyBorder="1" applyAlignment="1">
      <alignment horizontal="right" vertical="center" wrapText="1"/>
    </xf>
    <xf numFmtId="167" fontId="16" fillId="2" borderId="1" xfId="44" applyNumberFormat="1" applyFont="1" applyFill="1" applyBorder="1" applyAlignment="1">
      <alignment horizontal="right" vertical="center" wrapText="1"/>
    </xf>
    <xf numFmtId="170" fontId="10" fillId="2" borderId="2" xfId="2" applyNumberFormat="1" applyFont="1" applyFill="1" applyBorder="1" applyAlignment="1">
      <alignment horizontal="right" vertical="center" wrapText="1"/>
    </xf>
    <xf numFmtId="4" fontId="24" fillId="2" borderId="1" xfId="2" applyNumberFormat="1" applyFont="1" applyFill="1" applyBorder="1" applyAlignment="1">
      <alignment horizontal="right" vertical="center" wrapText="1"/>
    </xf>
    <xf numFmtId="4" fontId="24" fillId="2" borderId="18" xfId="2" applyNumberFormat="1" applyFont="1" applyFill="1" applyBorder="1" applyAlignment="1">
      <alignment horizontal="right" vertical="center" wrapText="1"/>
    </xf>
    <xf numFmtId="177" fontId="16" fillId="2" borderId="20" xfId="1" applyNumberFormat="1" applyFont="1" applyFill="1" applyBorder="1" applyAlignment="1">
      <alignment vertical="center" wrapText="1"/>
    </xf>
    <xf numFmtId="3" fontId="16" fillId="2" borderId="21" xfId="2" applyNumberFormat="1" applyFont="1" applyFill="1" applyBorder="1" applyAlignment="1">
      <alignment horizontal="right" vertical="center" wrapText="1"/>
    </xf>
    <xf numFmtId="177" fontId="16" fillId="2" borderId="21" xfId="2" applyNumberFormat="1" applyFont="1" applyFill="1" applyBorder="1" applyAlignment="1">
      <alignment horizontal="right" vertical="center" wrapText="1"/>
    </xf>
    <xf numFmtId="167" fontId="10" fillId="2" borderId="21" xfId="2" applyNumberFormat="1" applyFont="1" applyFill="1" applyBorder="1" applyAlignment="1">
      <alignment horizontal="right" vertical="center" wrapText="1"/>
    </xf>
    <xf numFmtId="167" fontId="16" fillId="2" borderId="21" xfId="44" applyNumberFormat="1" applyFont="1" applyFill="1" applyBorder="1" applyAlignment="1">
      <alignment horizontal="right" vertical="center" wrapText="1"/>
    </xf>
    <xf numFmtId="170" fontId="10" fillId="2" borderId="21" xfId="2" applyNumberFormat="1" applyFont="1" applyFill="1" applyBorder="1" applyAlignment="1">
      <alignment horizontal="right" vertical="center" wrapText="1"/>
    </xf>
    <xf numFmtId="4" fontId="24" fillId="2" borderId="21" xfId="2" applyNumberFormat="1" applyFont="1" applyFill="1" applyBorder="1" applyAlignment="1">
      <alignment horizontal="right" vertical="center" wrapText="1"/>
    </xf>
    <xf numFmtId="4" fontId="24" fillId="2" borderId="23" xfId="2" applyNumberFormat="1" applyFont="1" applyFill="1" applyBorder="1" applyAlignment="1">
      <alignment horizontal="right" vertical="center" wrapText="1"/>
    </xf>
    <xf numFmtId="174" fontId="28" fillId="2" borderId="2" xfId="2" applyNumberFormat="1" applyFont="1" applyFill="1" applyBorder="1" applyAlignment="1">
      <alignment horizontal="right" vertical="center" wrapText="1"/>
    </xf>
    <xf numFmtId="174" fontId="28" fillId="2" borderId="21" xfId="2" applyNumberFormat="1" applyFont="1" applyFill="1" applyBorder="1" applyAlignment="1">
      <alignment horizontal="right" vertical="center" wrapText="1"/>
    </xf>
    <xf numFmtId="177" fontId="10" fillId="2" borderId="19" xfId="1" applyNumberFormat="1" applyFont="1" applyFill="1" applyBorder="1" applyAlignment="1">
      <alignment horizontal="right" vertical="center" wrapText="1"/>
    </xf>
    <xf numFmtId="3" fontId="10" fillId="2" borderId="1" xfId="1" applyNumberFormat="1" applyFont="1" applyFill="1" applyBorder="1" applyAlignment="1">
      <alignment horizontal="right" vertical="center" wrapText="1"/>
    </xf>
    <xf numFmtId="170" fontId="10" fillId="2" borderId="1" xfId="1" applyNumberFormat="1" applyFont="1" applyFill="1" applyBorder="1" applyAlignment="1">
      <alignment horizontal="right" vertical="center" wrapText="1"/>
    </xf>
    <xf numFmtId="177" fontId="16" fillId="2" borderId="19" xfId="1" applyNumberFormat="1" applyFont="1" applyFill="1" applyBorder="1" applyAlignment="1">
      <alignment horizontal="right" vertical="center" wrapText="1"/>
    </xf>
    <xf numFmtId="170" fontId="16" fillId="2" borderId="1" xfId="2" applyNumberFormat="1" applyFont="1" applyFill="1" applyBorder="1" applyAlignment="1">
      <alignment horizontal="right" vertical="center" wrapText="1"/>
    </xf>
    <xf numFmtId="177" fontId="16" fillId="2" borderId="20" xfId="1" applyNumberFormat="1" applyFont="1" applyFill="1" applyBorder="1" applyAlignment="1">
      <alignment horizontal="right" vertical="center" wrapText="1"/>
    </xf>
    <xf numFmtId="170" fontId="16" fillId="2" borderId="21" xfId="2" applyNumberFormat="1" applyFont="1" applyFill="1" applyBorder="1" applyAlignment="1">
      <alignment horizontal="right" vertical="center" wrapText="1"/>
    </xf>
    <xf numFmtId="177" fontId="16" fillId="2" borderId="17" xfId="1" applyNumberFormat="1" applyFont="1" applyFill="1" applyBorder="1" applyAlignment="1">
      <alignment vertical="center" wrapText="1"/>
    </xf>
    <xf numFmtId="1" fontId="16" fillId="2" borderId="3" xfId="2" applyNumberFormat="1" applyFont="1" applyFill="1" applyBorder="1" applyAlignment="1">
      <alignment horizontal="right" vertical="center" wrapText="1"/>
    </xf>
    <xf numFmtId="177" fontId="16" fillId="2" borderId="3" xfId="2" applyNumberFormat="1" applyFont="1" applyFill="1" applyBorder="1" applyAlignment="1">
      <alignment horizontal="right" vertical="center" wrapText="1"/>
    </xf>
    <xf numFmtId="167" fontId="10" fillId="2" borderId="3" xfId="2" applyNumberFormat="1" applyFont="1" applyFill="1" applyBorder="1" applyAlignment="1">
      <alignment horizontal="right" vertical="center" wrapText="1"/>
    </xf>
    <xf numFmtId="177" fontId="16" fillId="2" borderId="3" xfId="44" applyNumberFormat="1" applyFont="1" applyFill="1" applyBorder="1" applyAlignment="1">
      <alignment horizontal="right" vertical="center" wrapText="1"/>
    </xf>
    <xf numFmtId="170" fontId="10" fillId="2" borderId="7" xfId="2" applyNumberFormat="1" applyFont="1" applyFill="1" applyBorder="1" applyAlignment="1">
      <alignment horizontal="right" vertical="center" wrapText="1"/>
    </xf>
    <xf numFmtId="174" fontId="28" fillId="2" borderId="7" xfId="2" applyNumberFormat="1" applyFont="1" applyFill="1" applyBorder="1" applyAlignment="1">
      <alignment horizontal="right" vertical="center" wrapText="1"/>
    </xf>
    <xf numFmtId="4" fontId="24" fillId="2" borderId="3" xfId="2" applyNumberFormat="1" applyFont="1" applyFill="1" applyBorder="1" applyAlignment="1">
      <alignment horizontal="right" vertical="center" wrapText="1"/>
    </xf>
    <xf numFmtId="4" fontId="24" fillId="2" borderId="16" xfId="2" applyNumberFormat="1" applyFont="1" applyFill="1" applyBorder="1" applyAlignment="1">
      <alignment horizontal="right" vertical="center" wrapText="1"/>
    </xf>
    <xf numFmtId="177" fontId="16" fillId="2" borderId="1" xfId="44" applyNumberFormat="1" applyFont="1" applyFill="1" applyBorder="1" applyAlignment="1">
      <alignment horizontal="right" vertical="center" wrapText="1"/>
    </xf>
    <xf numFmtId="177" fontId="16" fillId="2" borderId="21" xfId="44" applyNumberFormat="1" applyFont="1" applyFill="1" applyBorder="1" applyAlignment="1">
      <alignment horizontal="right" vertical="center" wrapText="1"/>
    </xf>
    <xf numFmtId="0" fontId="12" fillId="0" borderId="0" xfId="38" applyFont="1" applyAlignment="1">
      <alignment horizontal="center"/>
    </xf>
    <xf numFmtId="0" fontId="12" fillId="0" borderId="0" xfId="38" applyFont="1" applyAlignment="1">
      <alignment horizontal="center" vertical="center" wrapText="1"/>
    </xf>
    <xf numFmtId="0" fontId="31" fillId="2" borderId="2" xfId="39" applyFont="1" applyFill="1" applyBorder="1" applyAlignment="1">
      <alignment horizontal="center" vertical="center" wrapText="1"/>
    </xf>
    <xf numFmtId="0" fontId="31" fillId="2" borderId="7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horizontal="center" vertical="center" wrapText="1"/>
    </xf>
    <xf numFmtId="0" fontId="13" fillId="2" borderId="2" xfId="39" applyFont="1" applyFill="1" applyBorder="1" applyAlignment="1">
      <alignment horizontal="center" vertical="center" wrapText="1"/>
    </xf>
    <xf numFmtId="0" fontId="13" fillId="2" borderId="7" xfId="39" applyFont="1" applyFill="1" applyBorder="1" applyAlignment="1">
      <alignment horizontal="center" vertical="center" wrapText="1"/>
    </xf>
    <xf numFmtId="0" fontId="13" fillId="2" borderId="3" xfId="39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vertical="center" wrapText="1"/>
    </xf>
    <xf numFmtId="166" fontId="29" fillId="2" borderId="2" xfId="2" applyNumberFormat="1" applyFont="1" applyFill="1" applyBorder="1" applyAlignment="1">
      <alignment horizontal="center" vertical="center" wrapText="1"/>
    </xf>
    <xf numFmtId="166" fontId="29" fillId="2" borderId="7" xfId="2" applyNumberFormat="1" applyFont="1" applyFill="1" applyBorder="1" applyAlignment="1">
      <alignment horizontal="center" vertical="center" wrapText="1"/>
    </xf>
    <xf numFmtId="166" fontId="29" fillId="2" borderId="3" xfId="2" applyNumberFormat="1" applyFont="1" applyFill="1" applyBorder="1" applyAlignment="1">
      <alignment horizontal="center"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7" fillId="2" borderId="11" xfId="1" applyFont="1" applyFill="1" applyBorder="1" applyAlignment="1">
      <alignment horizontal="center" wrapText="1"/>
    </xf>
    <xf numFmtId="0" fontId="27" fillId="2" borderId="0" xfId="1" applyFont="1" applyFill="1" applyAlignment="1">
      <alignment horizontal="center" wrapText="1"/>
    </xf>
    <xf numFmtId="0" fontId="45" fillId="2" borderId="0" xfId="1" applyFont="1" applyFill="1" applyAlignment="1">
      <alignment horizontal="center" wrapText="1"/>
    </xf>
    <xf numFmtId="166" fontId="27" fillId="2" borderId="2" xfId="2" applyNumberFormat="1" applyFont="1" applyFill="1" applyBorder="1" applyAlignment="1">
      <alignment horizontal="center" vertical="center" wrapText="1"/>
    </xf>
    <xf numFmtId="166" fontId="27" fillId="2" borderId="7" xfId="2" applyNumberFormat="1" applyFont="1" applyFill="1" applyBorder="1" applyAlignment="1">
      <alignment horizontal="center" vertical="center" wrapText="1"/>
    </xf>
    <xf numFmtId="174" fontId="29" fillId="2" borderId="2" xfId="2" applyNumberFormat="1" applyFont="1" applyFill="1" applyBorder="1" applyAlignment="1">
      <alignment horizontal="center" vertical="center" wrapText="1"/>
    </xf>
    <xf numFmtId="174" fontId="29" fillId="2" borderId="7" xfId="2" applyNumberFormat="1" applyFont="1" applyFill="1" applyBorder="1" applyAlignment="1">
      <alignment horizontal="center" vertical="center" wrapText="1"/>
    </xf>
    <xf numFmtId="174" fontId="29" fillId="2" borderId="3" xfId="2" applyNumberFormat="1" applyFont="1" applyFill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center" vertical="center" wrapText="1"/>
    </xf>
    <xf numFmtId="3" fontId="10" fillId="2" borderId="7" xfId="1" applyNumberFormat="1" applyFont="1" applyFill="1" applyBorder="1" applyAlignment="1">
      <alignment horizontal="center" vertical="center" wrapText="1"/>
    </xf>
    <xf numFmtId="3" fontId="10" fillId="2" borderId="3" xfId="1" applyNumberFormat="1" applyFont="1" applyFill="1" applyBorder="1" applyAlignment="1">
      <alignment horizontal="center" vertical="center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7" xfId="1" applyNumberFormat="1" applyFont="1" applyFill="1" applyBorder="1" applyAlignment="1">
      <alignment horizontal="center" vertical="center" wrapText="1"/>
    </xf>
    <xf numFmtId="3" fontId="11" fillId="2" borderId="3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9" fillId="2" borderId="9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3" fontId="10" fillId="2" borderId="4" xfId="1" applyNumberFormat="1" applyFont="1" applyFill="1" applyBorder="1" applyAlignment="1">
      <alignment horizontal="center" vertical="center" wrapText="1"/>
    </xf>
    <xf numFmtId="3" fontId="10" fillId="2" borderId="5" xfId="1" applyNumberFormat="1" applyFont="1" applyFill="1" applyBorder="1" applyAlignment="1">
      <alignment horizontal="center" vertical="center" wrapText="1"/>
    </xf>
    <xf numFmtId="3" fontId="10" fillId="2" borderId="6" xfId="1" applyNumberFormat="1" applyFont="1" applyFill="1" applyBorder="1" applyAlignment="1">
      <alignment horizontal="center" vertical="center" wrapText="1"/>
    </xf>
    <xf numFmtId="166" fontId="10" fillId="2" borderId="2" xfId="2" applyNumberFormat="1" applyFont="1" applyFill="1" applyBorder="1" applyAlignment="1">
      <alignment horizontal="center" vertical="center" wrapText="1"/>
    </xf>
    <xf numFmtId="166" fontId="10" fillId="2" borderId="7" xfId="2" applyNumberFormat="1" applyFont="1" applyFill="1" applyBorder="1" applyAlignment="1">
      <alignment horizontal="center" vertical="center" wrapText="1"/>
    </xf>
    <xf numFmtId="166" fontId="10" fillId="2" borderId="3" xfId="2" applyNumberFormat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4" fontId="10" fillId="2" borderId="2" xfId="2" applyNumberFormat="1" applyFont="1" applyFill="1" applyBorder="1" applyAlignment="1">
      <alignment horizontal="center" vertical="center" wrapText="1"/>
    </xf>
    <xf numFmtId="4" fontId="10" fillId="2" borderId="7" xfId="2" applyNumberFormat="1" applyFont="1" applyFill="1" applyBorder="1" applyAlignment="1">
      <alignment horizontal="center" vertical="center" wrapText="1"/>
    </xf>
    <xf numFmtId="4" fontId="10" fillId="2" borderId="3" xfId="2" applyNumberFormat="1" applyFont="1" applyFill="1" applyBorder="1" applyAlignment="1">
      <alignment horizontal="center" vertical="center" wrapText="1"/>
    </xf>
    <xf numFmtId="174" fontId="27" fillId="2" borderId="2" xfId="2" applyNumberFormat="1" applyFont="1" applyFill="1" applyBorder="1" applyAlignment="1">
      <alignment horizontal="center" vertical="center" wrapText="1"/>
    </xf>
    <xf numFmtId="174" fontId="27" fillId="2" borderId="7" xfId="2" applyNumberFormat="1" applyFont="1" applyFill="1" applyBorder="1" applyAlignment="1">
      <alignment horizontal="center" vertical="center" wrapText="1"/>
    </xf>
    <xf numFmtId="174" fontId="27" fillId="2" borderId="3" xfId="2" applyNumberFormat="1" applyFont="1" applyFill="1" applyBorder="1" applyAlignment="1">
      <alignment horizontal="center" vertical="center" wrapText="1"/>
    </xf>
    <xf numFmtId="170" fontId="28" fillId="2" borderId="2" xfId="2" applyNumberFormat="1" applyFont="1" applyFill="1" applyBorder="1" applyAlignment="1">
      <alignment horizontal="center" vertical="center" wrapText="1"/>
    </xf>
    <xf numFmtId="170" fontId="28" fillId="2" borderId="7" xfId="2" applyNumberFormat="1" applyFont="1" applyFill="1" applyBorder="1" applyAlignment="1">
      <alignment horizontal="center" vertical="center" wrapText="1"/>
    </xf>
    <xf numFmtId="170" fontId="28" fillId="2" borderId="3" xfId="2" applyNumberFormat="1" applyFont="1" applyFill="1" applyBorder="1" applyAlignment="1">
      <alignment horizontal="center" vertical="center" wrapText="1"/>
    </xf>
    <xf numFmtId="170" fontId="27" fillId="2" borderId="2" xfId="2" applyNumberFormat="1" applyFont="1" applyFill="1" applyBorder="1" applyAlignment="1">
      <alignment horizontal="center" vertical="center" wrapText="1"/>
    </xf>
    <xf numFmtId="170" fontId="27" fillId="2" borderId="7" xfId="2" applyNumberFormat="1" applyFont="1" applyFill="1" applyBorder="1" applyAlignment="1">
      <alignment horizontal="center" vertical="center" wrapText="1"/>
    </xf>
    <xf numFmtId="170" fontId="27" fillId="2" borderId="3" xfId="2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3" fillId="2" borderId="13" xfId="1" applyFont="1" applyFill="1" applyBorder="1" applyAlignment="1">
      <alignment horizontal="center" vertical="center" wrapText="1"/>
    </xf>
    <xf numFmtId="0" fontId="13" fillId="2" borderId="15" xfId="1" applyFont="1" applyFill="1" applyBorder="1" applyAlignment="1">
      <alignment horizontal="center" vertical="center" wrapText="1"/>
    </xf>
    <xf numFmtId="0" fontId="13" fillId="2" borderId="26" xfId="1" applyFont="1" applyFill="1" applyBorder="1" applyAlignment="1">
      <alignment horizontal="center" vertical="center" wrapText="1"/>
    </xf>
    <xf numFmtId="0" fontId="13" fillId="2" borderId="11" xfId="1" applyFont="1" applyFill="1" applyBorder="1" applyAlignment="1">
      <alignment horizontal="center" vertical="center" wrapText="1"/>
    </xf>
    <xf numFmtId="3" fontId="13" fillId="2" borderId="14" xfId="1" applyNumberFormat="1" applyFont="1" applyFill="1" applyBorder="1" applyAlignment="1">
      <alignment horizontal="center" vertical="center" wrapText="1"/>
    </xf>
    <xf numFmtId="3" fontId="13" fillId="2" borderId="7" xfId="1" applyNumberFormat="1" applyFont="1" applyFill="1" applyBorder="1" applyAlignment="1">
      <alignment horizontal="center" vertical="center" wrapText="1"/>
    </xf>
    <xf numFmtId="3" fontId="13" fillId="2" borderId="3" xfId="1" applyNumberFormat="1" applyFont="1" applyFill="1" applyBorder="1" applyAlignment="1">
      <alignment horizontal="center" vertical="center" wrapText="1"/>
    </xf>
    <xf numFmtId="3" fontId="50" fillId="2" borderId="14" xfId="1" applyNumberFormat="1" applyFont="1" applyFill="1" applyBorder="1" applyAlignment="1">
      <alignment horizontal="center" vertical="center" wrapText="1"/>
    </xf>
    <xf numFmtId="3" fontId="50" fillId="2" borderId="7" xfId="1" applyNumberFormat="1" applyFont="1" applyFill="1" applyBorder="1" applyAlignment="1">
      <alignment horizontal="center" vertical="center" wrapText="1"/>
    </xf>
    <xf numFmtId="3" fontId="50" fillId="2" borderId="3" xfId="1" applyNumberFormat="1" applyFont="1" applyFill="1" applyBorder="1" applyAlignment="1">
      <alignment horizontal="center" vertical="center" wrapText="1"/>
    </xf>
    <xf numFmtId="3" fontId="10" fillId="2" borderId="26" xfId="1" applyNumberFormat="1" applyFont="1" applyFill="1" applyBorder="1" applyAlignment="1">
      <alignment horizontal="center" vertical="center" wrapText="1"/>
    </xf>
    <xf numFmtId="3" fontId="10" fillId="2" borderId="32" xfId="1" applyNumberFormat="1" applyFont="1" applyFill="1" applyBorder="1" applyAlignment="1">
      <alignment horizontal="center" vertical="center" wrapText="1"/>
    </xf>
    <xf numFmtId="3" fontId="10" fillId="2" borderId="24" xfId="1" applyNumberFormat="1" applyFont="1" applyFill="1" applyBorder="1" applyAlignment="1">
      <alignment horizontal="center" vertical="center" wrapText="1"/>
    </xf>
    <xf numFmtId="3" fontId="10" fillId="2" borderId="10" xfId="1" applyNumberFormat="1" applyFont="1" applyFill="1" applyBorder="1" applyAlignment="1">
      <alignment horizontal="center" vertical="center" wrapText="1"/>
    </xf>
    <xf numFmtId="3" fontId="10" fillId="2" borderId="9" xfId="1" applyNumberFormat="1" applyFont="1" applyFill="1" applyBorder="1" applyAlignment="1">
      <alignment horizontal="center" vertical="center" wrapText="1"/>
    </xf>
    <xf numFmtId="3" fontId="10" fillId="2" borderId="25" xfId="1" applyNumberFormat="1" applyFont="1" applyFill="1" applyBorder="1" applyAlignment="1">
      <alignment horizontal="center" vertical="center" wrapText="1"/>
    </xf>
    <xf numFmtId="0" fontId="31" fillId="2" borderId="13" xfId="1" applyFont="1" applyFill="1" applyBorder="1" applyAlignment="1">
      <alignment horizontal="center" vertical="center" wrapText="1"/>
    </xf>
    <xf numFmtId="0" fontId="31" fillId="2" borderId="15" xfId="1" applyFont="1" applyFill="1" applyBorder="1" applyAlignment="1">
      <alignment horizontal="center" vertical="center" wrapText="1"/>
    </xf>
    <xf numFmtId="0" fontId="31" fillId="2" borderId="17" xfId="1" applyFont="1" applyFill="1" applyBorder="1" applyAlignment="1">
      <alignment horizontal="center" vertical="center" wrapText="1"/>
    </xf>
    <xf numFmtId="179" fontId="10" fillId="2" borderId="7" xfId="2" applyNumberFormat="1" applyFont="1" applyFill="1" applyBorder="1" applyAlignment="1">
      <alignment horizontal="center" vertical="center" wrapText="1"/>
    </xf>
    <xf numFmtId="179" fontId="10" fillId="2" borderId="22" xfId="2" applyNumberFormat="1" applyFont="1" applyFill="1" applyBorder="1" applyAlignment="1">
      <alignment horizontal="center" vertical="center" wrapText="1"/>
    </xf>
    <xf numFmtId="0" fontId="13" fillId="2" borderId="14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16" fillId="2" borderId="0" xfId="1" applyFont="1" applyFill="1" applyAlignment="1">
      <alignment horizontal="right" wrapText="1"/>
    </xf>
    <xf numFmtId="3" fontId="12" fillId="2" borderId="14" xfId="1" applyNumberFormat="1" applyFont="1" applyFill="1" applyBorder="1" applyAlignment="1">
      <alignment horizontal="center" vertical="center" wrapText="1"/>
    </xf>
    <xf numFmtId="3" fontId="12" fillId="2" borderId="7" xfId="1" applyNumberFormat="1" applyFont="1" applyFill="1" applyBorder="1" applyAlignment="1">
      <alignment horizontal="center" vertical="center" wrapText="1"/>
    </xf>
    <xf numFmtId="3" fontId="12" fillId="2" borderId="3" xfId="1" applyNumberFormat="1" applyFont="1" applyFill="1" applyBorder="1" applyAlignment="1">
      <alignment horizontal="center" vertical="center" wrapText="1"/>
    </xf>
    <xf numFmtId="3" fontId="12" fillId="2" borderId="33" xfId="1" applyNumberFormat="1" applyFont="1" applyFill="1" applyBorder="1" applyAlignment="1">
      <alignment horizontal="center" vertical="center" wrapText="1"/>
    </xf>
    <xf numFmtId="3" fontId="12" fillId="2" borderId="34" xfId="1" applyNumberFormat="1" applyFont="1" applyFill="1" applyBorder="1" applyAlignment="1">
      <alignment horizontal="center" vertical="center" wrapText="1"/>
    </xf>
    <xf numFmtId="3" fontId="12" fillId="2" borderId="16" xfId="1" applyNumberFormat="1" applyFont="1" applyFill="1" applyBorder="1" applyAlignment="1">
      <alignment horizontal="center" vertical="center" wrapText="1"/>
    </xf>
    <xf numFmtId="0" fontId="12" fillId="2" borderId="0" xfId="57" applyFont="1" applyFill="1" applyBorder="1" applyAlignment="1">
      <alignment horizontal="right" vertical="center" wrapText="1"/>
    </xf>
    <xf numFmtId="0" fontId="24" fillId="2" borderId="0" xfId="57" applyFont="1" applyFill="1" applyBorder="1" applyAlignment="1">
      <alignment horizontal="center" vertical="center" wrapText="1"/>
    </xf>
    <xf numFmtId="0" fontId="11" fillId="2" borderId="0" xfId="57" applyFont="1" applyFill="1" applyBorder="1" applyAlignment="1">
      <alignment horizontal="center" vertical="center" wrapText="1"/>
    </xf>
    <xf numFmtId="0" fontId="50" fillId="2" borderId="0" xfId="1" applyFont="1" applyFill="1" applyAlignment="1">
      <alignment horizontal="right" wrapText="1"/>
    </xf>
    <xf numFmtId="0" fontId="13" fillId="2" borderId="17" xfId="1" applyFont="1" applyFill="1" applyBorder="1" applyAlignment="1">
      <alignment horizontal="center" vertical="center" wrapText="1"/>
    </xf>
    <xf numFmtId="0" fontId="13" fillId="2" borderId="10" xfId="1" applyFont="1" applyFill="1" applyBorder="1" applyAlignment="1">
      <alignment horizontal="center" vertical="center" wrapText="1"/>
    </xf>
    <xf numFmtId="179" fontId="10" fillId="2" borderId="2" xfId="2" applyNumberFormat="1" applyFont="1" applyFill="1" applyBorder="1" applyAlignment="1">
      <alignment horizontal="center" vertical="center" wrapText="1"/>
    </xf>
    <xf numFmtId="178" fontId="10" fillId="2" borderId="7" xfId="2" applyNumberFormat="1" applyFont="1" applyFill="1" applyBorder="1" applyAlignment="1">
      <alignment horizontal="center" vertical="center" wrapText="1"/>
    </xf>
    <xf numFmtId="178" fontId="10" fillId="2" borderId="22" xfId="2" applyNumberFormat="1" applyFont="1" applyFill="1" applyBorder="1" applyAlignment="1">
      <alignment horizontal="center" vertical="center" wrapText="1"/>
    </xf>
    <xf numFmtId="4" fontId="34" fillId="2" borderId="2" xfId="2" applyNumberFormat="1" applyFont="1" applyFill="1" applyBorder="1" applyAlignment="1">
      <alignment horizontal="center" vertical="center" wrapText="1"/>
    </xf>
    <xf numFmtId="4" fontId="34" fillId="2" borderId="7" xfId="2" applyNumberFormat="1" applyFont="1" applyFill="1" applyBorder="1" applyAlignment="1">
      <alignment horizontal="center" vertical="center" wrapText="1"/>
    </xf>
    <xf numFmtId="4" fontId="34" fillId="2" borderId="3" xfId="2" applyNumberFormat="1" applyFont="1" applyFill="1" applyBorder="1" applyAlignment="1">
      <alignment horizontal="center" vertical="center" wrapText="1"/>
    </xf>
    <xf numFmtId="4" fontId="34" fillId="2" borderId="1" xfId="2" applyNumberFormat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6" fillId="2" borderId="7" xfId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wrapText="1"/>
    </xf>
    <xf numFmtId="4" fontId="38" fillId="2" borderId="2" xfId="1" applyNumberFormat="1" applyFont="1" applyFill="1" applyBorder="1" applyAlignment="1">
      <alignment horizontal="center" vertical="center" wrapText="1"/>
    </xf>
    <xf numFmtId="4" fontId="38" fillId="2" borderId="7" xfId="1" applyNumberFormat="1" applyFont="1" applyFill="1" applyBorder="1" applyAlignment="1">
      <alignment horizontal="center" vertical="center" wrapText="1"/>
    </xf>
    <xf numFmtId="4" fontId="38" fillId="2" borderId="3" xfId="1" applyNumberFormat="1" applyFont="1" applyFill="1" applyBorder="1" applyAlignment="1">
      <alignment horizontal="center" vertical="center" wrapText="1"/>
    </xf>
    <xf numFmtId="4" fontId="38" fillId="2" borderId="1" xfId="1" applyNumberFormat="1" applyFont="1" applyFill="1" applyBorder="1" applyAlignment="1">
      <alignment horizontal="center" vertical="center" wrapText="1"/>
    </xf>
  </cellXfs>
  <cellStyles count="323">
    <cellStyle name="Денежный 2" xfId="45"/>
    <cellStyle name="Обычный" xfId="0" builtinId="0"/>
    <cellStyle name="Обычный 2" xfId="1"/>
    <cellStyle name="Обычный 2 10" xfId="60"/>
    <cellStyle name="Обычный 2 10 2" xfId="130"/>
    <cellStyle name="Обычный 2 10 2 2" xfId="268"/>
    <cellStyle name="Обычный 2 10 3" xfId="199"/>
    <cellStyle name="Обычный 2 11" xfId="108"/>
    <cellStyle name="Обычный 2 11 2" xfId="246"/>
    <cellStyle name="Обычный 2 12" xfId="315"/>
    <cellStyle name="Обычный 2 13" xfId="177"/>
    <cellStyle name="Обычный 2 2" xfId="3"/>
    <cellStyle name="Обычный 2 3" xfId="39"/>
    <cellStyle name="Обычный 2 3 2" xfId="43"/>
    <cellStyle name="Обычный 2 3 2 2" xfId="52"/>
    <cellStyle name="Обычный 2 3 2 2 2" xfId="100"/>
    <cellStyle name="Обычный 2 3 2 2 2 2" xfId="169"/>
    <cellStyle name="Обычный 2 3 2 2 2 2 2" xfId="307"/>
    <cellStyle name="Обычный 2 3 2 2 2 3" xfId="238"/>
    <cellStyle name="Обычный 2 3 2 2 3" xfId="74"/>
    <cellStyle name="Обычный 2 3 2 2 3 2" xfId="144"/>
    <cellStyle name="Обычный 2 3 2 2 3 2 2" xfId="282"/>
    <cellStyle name="Обычный 2 3 2 2 3 3" xfId="213"/>
    <cellStyle name="Обычный 2 3 2 2 4" xfId="122"/>
    <cellStyle name="Обычный 2 3 2 2 4 2" xfId="260"/>
    <cellStyle name="Обычный 2 3 2 2 5" xfId="191"/>
    <cellStyle name="Обычный 2 3 2 3" xfId="92"/>
    <cellStyle name="Обычный 2 3 2 3 2" xfId="161"/>
    <cellStyle name="Обычный 2 3 2 3 2 2" xfId="299"/>
    <cellStyle name="Обычный 2 3 2 3 3" xfId="230"/>
    <cellStyle name="Обычный 2 3 2 4" xfId="66"/>
    <cellStyle name="Обычный 2 3 2 4 2" xfId="136"/>
    <cellStyle name="Обычный 2 3 2 4 2 2" xfId="274"/>
    <cellStyle name="Обычный 2 3 2 4 3" xfId="205"/>
    <cellStyle name="Обычный 2 3 2 5" xfId="114"/>
    <cellStyle name="Обычный 2 3 2 5 2" xfId="252"/>
    <cellStyle name="Обычный 2 3 2 6" xfId="321"/>
    <cellStyle name="Обычный 2 3 2 7" xfId="183"/>
    <cellStyle name="Обычный 2 3 3" xfId="48"/>
    <cellStyle name="Обычный 2 3 3 2" xfId="96"/>
    <cellStyle name="Обычный 2 3 3 2 2" xfId="165"/>
    <cellStyle name="Обычный 2 3 3 2 2 2" xfId="303"/>
    <cellStyle name="Обычный 2 3 3 2 3" xfId="234"/>
    <cellStyle name="Обычный 2 3 3 3" xfId="70"/>
    <cellStyle name="Обычный 2 3 3 3 2" xfId="140"/>
    <cellStyle name="Обычный 2 3 3 3 2 2" xfId="278"/>
    <cellStyle name="Обычный 2 3 3 3 3" xfId="209"/>
    <cellStyle name="Обычный 2 3 3 4" xfId="118"/>
    <cellStyle name="Обычный 2 3 3 4 2" xfId="256"/>
    <cellStyle name="Обычный 2 3 3 5" xfId="187"/>
    <cellStyle name="Обычный 2 3 4" xfId="88"/>
    <cellStyle name="Обычный 2 3 4 2" xfId="157"/>
    <cellStyle name="Обычный 2 3 4 2 2" xfId="295"/>
    <cellStyle name="Обычный 2 3 4 3" xfId="226"/>
    <cellStyle name="Обычный 2 3 5" xfId="62"/>
    <cellStyle name="Обычный 2 3 5 2" xfId="132"/>
    <cellStyle name="Обычный 2 3 5 2 2" xfId="270"/>
    <cellStyle name="Обычный 2 3 5 3" xfId="201"/>
    <cellStyle name="Обычный 2 3 6" xfId="110"/>
    <cellStyle name="Обычный 2 3 6 2" xfId="248"/>
    <cellStyle name="Обычный 2 3 7" xfId="317"/>
    <cellStyle name="Обычный 2 3 8" xfId="179"/>
    <cellStyle name="Обычный 2 4" xfId="41"/>
    <cellStyle name="Обычный 2 4 2" xfId="50"/>
    <cellStyle name="Обычный 2 4 2 2" xfId="98"/>
    <cellStyle name="Обычный 2 4 2 2 2" xfId="167"/>
    <cellStyle name="Обычный 2 4 2 2 2 2" xfId="305"/>
    <cellStyle name="Обычный 2 4 2 2 3" xfId="236"/>
    <cellStyle name="Обычный 2 4 2 3" xfId="72"/>
    <cellStyle name="Обычный 2 4 2 3 2" xfId="142"/>
    <cellStyle name="Обычный 2 4 2 3 2 2" xfId="280"/>
    <cellStyle name="Обычный 2 4 2 3 3" xfId="211"/>
    <cellStyle name="Обычный 2 4 2 4" xfId="120"/>
    <cellStyle name="Обычный 2 4 2 4 2" xfId="258"/>
    <cellStyle name="Обычный 2 4 2 5" xfId="189"/>
    <cellStyle name="Обычный 2 4 3" xfId="90"/>
    <cellStyle name="Обычный 2 4 3 2" xfId="159"/>
    <cellStyle name="Обычный 2 4 3 2 2" xfId="297"/>
    <cellStyle name="Обычный 2 4 3 3" xfId="228"/>
    <cellStyle name="Обычный 2 4 4" xfId="64"/>
    <cellStyle name="Обычный 2 4 4 2" xfId="134"/>
    <cellStyle name="Обычный 2 4 4 2 2" xfId="272"/>
    <cellStyle name="Обычный 2 4 4 3" xfId="203"/>
    <cellStyle name="Обычный 2 4 5" xfId="112"/>
    <cellStyle name="Обычный 2 4 5 2" xfId="250"/>
    <cellStyle name="Обычный 2 4 6" xfId="319"/>
    <cellStyle name="Обычный 2 4 7" xfId="181"/>
    <cellStyle name="Обычный 2 5" xfId="46"/>
    <cellStyle name="Обычный 2 5 2" xfId="94"/>
    <cellStyle name="Обычный 2 5 2 2" xfId="163"/>
    <cellStyle name="Обычный 2 5 2 2 2" xfId="301"/>
    <cellStyle name="Обычный 2 5 2 3" xfId="232"/>
    <cellStyle name="Обычный 2 5 3" xfId="68"/>
    <cellStyle name="Обычный 2 5 3 2" xfId="138"/>
    <cellStyle name="Обычный 2 5 3 2 2" xfId="276"/>
    <cellStyle name="Обычный 2 5 3 3" xfId="207"/>
    <cellStyle name="Обычный 2 5 4" xfId="116"/>
    <cellStyle name="Обычный 2 5 4 2" xfId="254"/>
    <cellStyle name="Обычный 2 5 5" xfId="185"/>
    <cellStyle name="Обычный 2 6" xfId="54"/>
    <cellStyle name="Обычный 2 6 2" xfId="102"/>
    <cellStyle name="Обычный 2 6 2 2" xfId="171"/>
    <cellStyle name="Обычный 2 6 2 2 2" xfId="309"/>
    <cellStyle name="Обычный 2 6 2 3" xfId="240"/>
    <cellStyle name="Обычный 2 6 3" xfId="76"/>
    <cellStyle name="Обычный 2 6 3 2" xfId="146"/>
    <cellStyle name="Обычный 2 6 3 2 2" xfId="284"/>
    <cellStyle name="Обычный 2 6 3 3" xfId="215"/>
    <cellStyle name="Обычный 2 6 4" xfId="124"/>
    <cellStyle name="Обычный 2 6 4 2" xfId="262"/>
    <cellStyle name="Обычный 2 6 5" xfId="193"/>
    <cellStyle name="Обычный 2 7" xfId="57"/>
    <cellStyle name="Обычный 2 7 2" xfId="105"/>
    <cellStyle name="Обычный 2 7 2 2" xfId="174"/>
    <cellStyle name="Обычный 2 7 2 2 2" xfId="312"/>
    <cellStyle name="Обычный 2 7 2 3" xfId="243"/>
    <cellStyle name="Обычный 2 7 3" xfId="79"/>
    <cellStyle name="Обычный 2 7 3 2" xfId="149"/>
    <cellStyle name="Обычный 2 7 3 2 2" xfId="287"/>
    <cellStyle name="Обычный 2 7 3 3" xfId="218"/>
    <cellStyle name="Обычный 2 7 4" xfId="127"/>
    <cellStyle name="Обычный 2 7 4 2" xfId="265"/>
    <cellStyle name="Обычный 2 7 5" xfId="196"/>
    <cellStyle name="Обычный 2 8" xfId="86"/>
    <cellStyle name="Обычный 2 8 2" xfId="155"/>
    <cellStyle name="Обычный 2 8 2 2" xfId="293"/>
    <cellStyle name="Обычный 2 8 3" xfId="224"/>
    <cellStyle name="Обычный 2 9" xfId="82"/>
    <cellStyle name="Обычный 2 9 2" xfId="152"/>
    <cellStyle name="Обычный 2 9 2 2" xfId="290"/>
    <cellStyle name="Обычный 2 9 3" xfId="221"/>
    <cellStyle name="Обычный 3" xfId="4"/>
    <cellStyle name="Обычный 3 2" xfId="5"/>
    <cellStyle name="Обычный 4" xfId="38"/>
    <cellStyle name="Обычный 5" xfId="8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09"/>
    <cellStyle name="Финансовый 2 10 2" xfId="247"/>
    <cellStyle name="Финансовый 2 11" xfId="316"/>
    <cellStyle name="Финансовый 2 12" xfId="178"/>
    <cellStyle name="Финансовый 2 2" xfId="40"/>
    <cellStyle name="Финансовый 2 2 2" xfId="44"/>
    <cellStyle name="Финансовый 2 2 2 10" xfId="184"/>
    <cellStyle name="Финансовый 2 2 2 2" xfId="53"/>
    <cellStyle name="Финансовый 2 2 2 2 2" xfId="101"/>
    <cellStyle name="Финансовый 2 2 2 2 2 2" xfId="170"/>
    <cellStyle name="Финансовый 2 2 2 2 2 2 2" xfId="308"/>
    <cellStyle name="Финансовый 2 2 2 2 2 3" xfId="239"/>
    <cellStyle name="Финансовый 2 2 2 2 3" xfId="75"/>
    <cellStyle name="Финансовый 2 2 2 2 3 2" xfId="145"/>
    <cellStyle name="Финансовый 2 2 2 2 3 2 2" xfId="283"/>
    <cellStyle name="Финансовый 2 2 2 2 3 3" xfId="214"/>
    <cellStyle name="Финансовый 2 2 2 2 4" xfId="123"/>
    <cellStyle name="Финансовый 2 2 2 2 4 2" xfId="261"/>
    <cellStyle name="Финансовый 2 2 2 2 5" xfId="192"/>
    <cellStyle name="Финансовый 2 2 2 3" xfId="56"/>
    <cellStyle name="Финансовый 2 2 2 3 2" xfId="104"/>
    <cellStyle name="Финансовый 2 2 2 3 2 2" xfId="173"/>
    <cellStyle name="Финансовый 2 2 2 3 2 2 2" xfId="311"/>
    <cellStyle name="Финансовый 2 2 2 3 2 3" xfId="242"/>
    <cellStyle name="Финансовый 2 2 2 3 3" xfId="78"/>
    <cellStyle name="Финансовый 2 2 2 3 3 2" xfId="148"/>
    <cellStyle name="Финансовый 2 2 2 3 3 2 2" xfId="286"/>
    <cellStyle name="Финансовый 2 2 2 3 3 3" xfId="217"/>
    <cellStyle name="Финансовый 2 2 2 3 4" xfId="126"/>
    <cellStyle name="Финансовый 2 2 2 3 4 2" xfId="264"/>
    <cellStyle name="Финансовый 2 2 2 3 5" xfId="195"/>
    <cellStyle name="Финансовый 2 2 2 4" xfId="59"/>
    <cellStyle name="Финансовый 2 2 2 4 2" xfId="107"/>
    <cellStyle name="Финансовый 2 2 2 4 2 2" xfId="176"/>
    <cellStyle name="Финансовый 2 2 2 4 2 2 2" xfId="314"/>
    <cellStyle name="Финансовый 2 2 2 4 2 3" xfId="245"/>
    <cellStyle name="Финансовый 2 2 2 4 3" xfId="81"/>
    <cellStyle name="Финансовый 2 2 2 4 3 2" xfId="151"/>
    <cellStyle name="Финансовый 2 2 2 4 3 2 2" xfId="289"/>
    <cellStyle name="Финансовый 2 2 2 4 3 3" xfId="220"/>
    <cellStyle name="Финансовый 2 2 2 4 4" xfId="129"/>
    <cellStyle name="Финансовый 2 2 2 4 4 2" xfId="267"/>
    <cellStyle name="Финансовый 2 2 2 4 5" xfId="198"/>
    <cellStyle name="Финансовый 2 2 2 5" xfId="93"/>
    <cellStyle name="Финансовый 2 2 2 5 2" xfId="162"/>
    <cellStyle name="Финансовый 2 2 2 5 2 2" xfId="300"/>
    <cellStyle name="Финансовый 2 2 2 5 3" xfId="231"/>
    <cellStyle name="Финансовый 2 2 2 6" xfId="84"/>
    <cellStyle name="Финансовый 2 2 2 6 2" xfId="154"/>
    <cellStyle name="Финансовый 2 2 2 6 2 2" xfId="292"/>
    <cellStyle name="Финансовый 2 2 2 6 3" xfId="223"/>
    <cellStyle name="Финансовый 2 2 2 7" xfId="67"/>
    <cellStyle name="Финансовый 2 2 2 7 2" xfId="137"/>
    <cellStyle name="Финансовый 2 2 2 7 2 2" xfId="275"/>
    <cellStyle name="Финансовый 2 2 2 7 3" xfId="206"/>
    <cellStyle name="Финансовый 2 2 2 8" xfId="115"/>
    <cellStyle name="Финансовый 2 2 2 8 2" xfId="253"/>
    <cellStyle name="Финансовый 2 2 2 9" xfId="322"/>
    <cellStyle name="Финансовый 2 2 3" xfId="49"/>
    <cellStyle name="Финансовый 2 2 3 2" xfId="97"/>
    <cellStyle name="Финансовый 2 2 3 2 2" xfId="166"/>
    <cellStyle name="Финансовый 2 2 3 2 2 2" xfId="304"/>
    <cellStyle name="Финансовый 2 2 3 2 3" xfId="235"/>
    <cellStyle name="Финансовый 2 2 3 3" xfId="71"/>
    <cellStyle name="Финансовый 2 2 3 3 2" xfId="141"/>
    <cellStyle name="Финансовый 2 2 3 3 2 2" xfId="279"/>
    <cellStyle name="Финансовый 2 2 3 3 3" xfId="210"/>
    <cellStyle name="Финансовый 2 2 3 4" xfId="119"/>
    <cellStyle name="Финансовый 2 2 3 4 2" xfId="257"/>
    <cellStyle name="Финансовый 2 2 3 5" xfId="188"/>
    <cellStyle name="Финансовый 2 2 4" xfId="89"/>
    <cellStyle name="Финансовый 2 2 4 2" xfId="158"/>
    <cellStyle name="Финансовый 2 2 4 2 2" xfId="296"/>
    <cellStyle name="Финансовый 2 2 4 3" xfId="227"/>
    <cellStyle name="Финансовый 2 2 5" xfId="63"/>
    <cellStyle name="Финансовый 2 2 5 2" xfId="133"/>
    <cellStyle name="Финансовый 2 2 5 2 2" xfId="271"/>
    <cellStyle name="Финансовый 2 2 5 3" xfId="202"/>
    <cellStyle name="Финансовый 2 2 6" xfId="111"/>
    <cellStyle name="Финансовый 2 2 6 2" xfId="249"/>
    <cellStyle name="Финансовый 2 2 7" xfId="318"/>
    <cellStyle name="Финансовый 2 2 8" xfId="180"/>
    <cellStyle name="Финансовый 2 3" xfId="42"/>
    <cellStyle name="Финансовый 2 3 2" xfId="51"/>
    <cellStyle name="Финансовый 2 3 2 2" xfId="99"/>
    <cellStyle name="Финансовый 2 3 2 2 2" xfId="168"/>
    <cellStyle name="Финансовый 2 3 2 2 2 2" xfId="306"/>
    <cellStyle name="Финансовый 2 3 2 2 3" xfId="237"/>
    <cellStyle name="Финансовый 2 3 2 3" xfId="73"/>
    <cellStyle name="Финансовый 2 3 2 3 2" xfId="143"/>
    <cellStyle name="Финансовый 2 3 2 3 2 2" xfId="281"/>
    <cellStyle name="Финансовый 2 3 2 3 3" xfId="212"/>
    <cellStyle name="Финансовый 2 3 2 4" xfId="121"/>
    <cellStyle name="Финансовый 2 3 2 4 2" xfId="259"/>
    <cellStyle name="Финансовый 2 3 2 5" xfId="190"/>
    <cellStyle name="Финансовый 2 3 3" xfId="91"/>
    <cellStyle name="Финансовый 2 3 3 2" xfId="160"/>
    <cellStyle name="Финансовый 2 3 3 2 2" xfId="298"/>
    <cellStyle name="Финансовый 2 3 3 3" xfId="229"/>
    <cellStyle name="Финансовый 2 3 4" xfId="65"/>
    <cellStyle name="Финансовый 2 3 4 2" xfId="135"/>
    <cellStyle name="Финансовый 2 3 4 2 2" xfId="273"/>
    <cellStyle name="Финансовый 2 3 4 3" xfId="204"/>
    <cellStyle name="Финансовый 2 3 5" xfId="113"/>
    <cellStyle name="Финансовый 2 3 5 2" xfId="251"/>
    <cellStyle name="Финансовый 2 3 6" xfId="320"/>
    <cellStyle name="Финансовый 2 3 7" xfId="182"/>
    <cellStyle name="Финансовый 2 4" xfId="47"/>
    <cellStyle name="Финансовый 2 4 2" xfId="95"/>
    <cellStyle name="Финансовый 2 4 2 2" xfId="164"/>
    <cellStyle name="Финансовый 2 4 2 2 2" xfId="302"/>
    <cellStyle name="Финансовый 2 4 2 3" xfId="233"/>
    <cellStyle name="Финансовый 2 4 3" xfId="69"/>
    <cellStyle name="Финансовый 2 4 3 2" xfId="139"/>
    <cellStyle name="Финансовый 2 4 3 2 2" xfId="277"/>
    <cellStyle name="Финансовый 2 4 3 3" xfId="208"/>
    <cellStyle name="Финансовый 2 4 4" xfId="117"/>
    <cellStyle name="Финансовый 2 4 4 2" xfId="255"/>
    <cellStyle name="Финансовый 2 4 5" xfId="186"/>
    <cellStyle name="Финансовый 2 5" xfId="55"/>
    <cellStyle name="Финансовый 2 5 2" xfId="103"/>
    <cellStyle name="Финансовый 2 5 2 2" xfId="172"/>
    <cellStyle name="Финансовый 2 5 2 2 2" xfId="310"/>
    <cellStyle name="Финансовый 2 5 2 3" xfId="241"/>
    <cellStyle name="Финансовый 2 5 3" xfId="77"/>
    <cellStyle name="Финансовый 2 5 3 2" xfId="147"/>
    <cellStyle name="Финансовый 2 5 3 2 2" xfId="285"/>
    <cellStyle name="Финансовый 2 5 3 3" xfId="216"/>
    <cellStyle name="Финансовый 2 5 4" xfId="125"/>
    <cellStyle name="Финансовый 2 5 4 2" xfId="263"/>
    <cellStyle name="Финансовый 2 5 5" xfId="194"/>
    <cellStyle name="Финансовый 2 6" xfId="58"/>
    <cellStyle name="Финансовый 2 6 2" xfId="106"/>
    <cellStyle name="Финансовый 2 6 2 2" xfId="175"/>
    <cellStyle name="Финансовый 2 6 2 2 2" xfId="313"/>
    <cellStyle name="Финансовый 2 6 2 3" xfId="244"/>
    <cellStyle name="Финансовый 2 6 3" xfId="80"/>
    <cellStyle name="Финансовый 2 6 3 2" xfId="150"/>
    <cellStyle name="Финансовый 2 6 3 2 2" xfId="288"/>
    <cellStyle name="Финансовый 2 6 3 3" xfId="219"/>
    <cellStyle name="Финансовый 2 6 4" xfId="128"/>
    <cellStyle name="Финансовый 2 6 4 2" xfId="266"/>
    <cellStyle name="Финансовый 2 6 5" xfId="197"/>
    <cellStyle name="Финансовый 2 7" xfId="87"/>
    <cellStyle name="Финансовый 2 7 2" xfId="156"/>
    <cellStyle name="Финансовый 2 7 2 2" xfId="294"/>
    <cellStyle name="Финансовый 2 7 3" xfId="225"/>
    <cellStyle name="Финансовый 2 8" xfId="83"/>
    <cellStyle name="Финансовый 2 8 2" xfId="153"/>
    <cellStyle name="Финансовый 2 8 2 2" xfId="291"/>
    <cellStyle name="Финансовый 2 8 3" xfId="222"/>
    <cellStyle name="Финансовый 2 9" xfId="61"/>
    <cellStyle name="Финансовый 2 9 2" xfId="131"/>
    <cellStyle name="Финансовый 2 9 2 2" xfId="269"/>
    <cellStyle name="Финансовый 2 9 3" xfId="200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FF0066"/>
      <color rgb="FF0000FF"/>
      <color rgb="FFFF5050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</v>
          </cell>
        </row>
        <row r="39">
          <cell r="C39">
            <v>137.15294117647099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76" t="s">
        <v>0</v>
      </c>
      <c r="B1" s="276"/>
      <c r="C1" s="276"/>
      <c r="D1" s="276"/>
      <c r="E1" s="276"/>
      <c r="F1" s="276"/>
      <c r="G1" s="79"/>
      <c r="H1" s="79"/>
      <c r="I1" s="79"/>
    </row>
    <row r="2" spans="1:12" ht="35.25" customHeight="1" x14ac:dyDescent="0.25">
      <c r="A2" s="277" t="s">
        <v>49</v>
      </c>
      <c r="B2" s="277"/>
      <c r="C2" s="277"/>
      <c r="D2" s="277"/>
      <c r="E2" s="277"/>
      <c r="F2" s="277"/>
      <c r="G2" s="81"/>
      <c r="H2" s="79"/>
      <c r="I2" s="79"/>
    </row>
    <row r="3" spans="1:12" ht="13.5" customHeight="1" x14ac:dyDescent="0.25">
      <c r="A3" s="277"/>
      <c r="B3" s="277"/>
      <c r="C3" s="277"/>
      <c r="D3" s="277"/>
      <c r="E3" s="277"/>
      <c r="F3" s="277"/>
      <c r="G3" s="277"/>
      <c r="H3" s="276"/>
      <c r="I3" s="276"/>
    </row>
    <row r="4" spans="1:12" ht="15.75" customHeight="1" x14ac:dyDescent="0.25">
      <c r="A4" s="278" t="s">
        <v>7</v>
      </c>
      <c r="B4" s="278" t="s">
        <v>8</v>
      </c>
      <c r="C4" s="281" t="s">
        <v>56</v>
      </c>
      <c r="D4" s="281" t="s">
        <v>27</v>
      </c>
      <c r="E4" s="281" t="s">
        <v>43</v>
      </c>
      <c r="F4" s="281" t="s">
        <v>48</v>
      </c>
    </row>
    <row r="5" spans="1:12" x14ac:dyDescent="0.25">
      <c r="A5" s="279"/>
      <c r="B5" s="279"/>
      <c r="C5" s="282"/>
      <c r="D5" s="282"/>
      <c r="E5" s="282"/>
      <c r="F5" s="282"/>
    </row>
    <row r="6" spans="1:12" ht="99.75" customHeight="1" x14ac:dyDescent="0.25">
      <c r="A6" s="280"/>
      <c r="B6" s="280"/>
      <c r="C6" s="283"/>
      <c r="D6" s="283"/>
      <c r="E6" s="283"/>
      <c r="F6" s="283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75" t="s">
        <v>57</v>
      </c>
      <c r="D1" s="375"/>
      <c r="E1" s="375"/>
      <c r="F1" s="375"/>
      <c r="G1" s="375"/>
      <c r="H1" s="375"/>
      <c r="I1" s="375"/>
      <c r="J1" s="45"/>
      <c r="K1" s="58"/>
    </row>
    <row r="2" spans="2:22" ht="22.5" customHeight="1" x14ac:dyDescent="0.3">
      <c r="C2" s="375"/>
      <c r="D2" s="375"/>
      <c r="E2" s="375"/>
      <c r="F2" s="375"/>
      <c r="G2" s="375"/>
      <c r="H2" s="375"/>
      <c r="I2" s="375"/>
      <c r="J2" s="46"/>
      <c r="K2" s="59"/>
    </row>
    <row r="3" spans="2:22" ht="37.5" customHeight="1" x14ac:dyDescent="0.3">
      <c r="C3" s="305"/>
      <c r="D3" s="305"/>
      <c r="E3" s="305"/>
      <c r="F3" s="305"/>
      <c r="G3" s="305"/>
      <c r="H3" s="305"/>
      <c r="I3" s="305"/>
      <c r="J3" s="51"/>
      <c r="K3" s="51"/>
    </row>
    <row r="4" spans="2:22" s="3" customFormat="1" ht="43.9" customHeight="1" x14ac:dyDescent="0.3">
      <c r="B4" s="376" t="s">
        <v>7</v>
      </c>
      <c r="C4" s="376" t="s">
        <v>8</v>
      </c>
      <c r="D4" s="376" t="s">
        <v>9</v>
      </c>
      <c r="E4" s="376" t="s">
        <v>27</v>
      </c>
      <c r="F4" s="376" t="s">
        <v>19</v>
      </c>
      <c r="G4" s="376" t="s">
        <v>21</v>
      </c>
      <c r="H4" s="316" t="s">
        <v>20</v>
      </c>
      <c r="I4" s="316"/>
      <c r="J4" s="52"/>
      <c r="K4" s="52"/>
    </row>
    <row r="5" spans="2:22" s="4" customFormat="1" ht="62.25" customHeight="1" x14ac:dyDescent="0.3">
      <c r="B5" s="377"/>
      <c r="C5" s="377"/>
      <c r="D5" s="377"/>
      <c r="E5" s="377"/>
      <c r="F5" s="377"/>
      <c r="G5" s="377"/>
      <c r="H5" s="316"/>
      <c r="I5" s="316"/>
      <c r="J5" s="52"/>
      <c r="K5" s="52"/>
    </row>
    <row r="6" spans="2:22" s="4" customFormat="1" ht="49.5" customHeight="1" x14ac:dyDescent="0.3">
      <c r="B6" s="378"/>
      <c r="C6" s="378"/>
      <c r="D6" s="378"/>
      <c r="E6" s="378"/>
      <c r="F6" s="378"/>
      <c r="G6" s="378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371" t="e">
        <f>ROUND(K10/L10,2)</f>
        <v>#REF!</v>
      </c>
      <c r="I8" s="371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372"/>
      <c r="I9" s="372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373"/>
      <c r="I10" s="373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371" t="e">
        <f>ROUND(K11/L11,2)</f>
        <v>#REF!</v>
      </c>
      <c r="I11" s="371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373"/>
      <c r="I12" s="373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371" t="e">
        <f>ROUND(K14/L14,2)</f>
        <v>#REF!</v>
      </c>
      <c r="I13" s="371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372"/>
      <c r="I14" s="372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373"/>
      <c r="I15" s="373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371" t="e">
        <f>ROUND(K19/L19,2)</f>
        <v>#REF!</v>
      </c>
      <c r="I16" s="371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372"/>
      <c r="I17" s="372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372"/>
      <c r="I18" s="372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373"/>
      <c r="I19" s="373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B4:B6"/>
    <mergeCell ref="C4:C6"/>
    <mergeCell ref="D4:D6"/>
    <mergeCell ref="E4:E6"/>
    <mergeCell ref="F4:F6"/>
    <mergeCell ref="H13:H15"/>
    <mergeCell ref="I13:I15"/>
    <mergeCell ref="H16:H19"/>
    <mergeCell ref="I16:I19"/>
    <mergeCell ref="I8:I10"/>
    <mergeCell ref="C1:I3"/>
    <mergeCell ref="G4:G6"/>
    <mergeCell ref="H4:I5"/>
    <mergeCell ref="H11:H12"/>
    <mergeCell ref="I11:I12"/>
    <mergeCell ref="H8:H10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75" t="s">
        <v>45</v>
      </c>
      <c r="D1" s="375"/>
      <c r="E1" s="375"/>
      <c r="F1" s="375"/>
      <c r="G1" s="375"/>
      <c r="H1" s="375"/>
      <c r="I1" s="375"/>
      <c r="J1" s="115"/>
      <c r="K1" s="115"/>
    </row>
    <row r="2" spans="2:22" ht="22.5" customHeight="1" x14ac:dyDescent="0.3">
      <c r="C2" s="375"/>
      <c r="D2" s="375"/>
      <c r="E2" s="375"/>
      <c r="F2" s="375"/>
      <c r="G2" s="375"/>
      <c r="H2" s="375"/>
      <c r="I2" s="375"/>
      <c r="J2" s="116"/>
      <c r="K2" s="116"/>
    </row>
    <row r="3" spans="2:22" ht="37.5" customHeight="1" x14ac:dyDescent="0.3">
      <c r="C3" s="305"/>
      <c r="D3" s="305"/>
      <c r="E3" s="305"/>
      <c r="F3" s="305"/>
      <c r="G3" s="305"/>
      <c r="H3" s="305"/>
      <c r="I3" s="305"/>
      <c r="J3" s="122"/>
      <c r="K3" s="122"/>
    </row>
    <row r="4" spans="2:22" s="3" customFormat="1" ht="43.9" customHeight="1" x14ac:dyDescent="0.3">
      <c r="B4" s="376" t="s">
        <v>7</v>
      </c>
      <c r="C4" s="376" t="s">
        <v>8</v>
      </c>
      <c r="D4" s="376" t="s">
        <v>9</v>
      </c>
      <c r="E4" s="376" t="s">
        <v>27</v>
      </c>
      <c r="F4" s="376" t="s">
        <v>19</v>
      </c>
      <c r="G4" s="376" t="s">
        <v>21</v>
      </c>
      <c r="H4" s="316" t="s">
        <v>20</v>
      </c>
      <c r="I4" s="316"/>
      <c r="J4" s="52"/>
      <c r="K4" s="52"/>
    </row>
    <row r="5" spans="2:22" s="4" customFormat="1" ht="62.25" customHeight="1" x14ac:dyDescent="0.3">
      <c r="B5" s="377"/>
      <c r="C5" s="377"/>
      <c r="D5" s="377"/>
      <c r="E5" s="377"/>
      <c r="F5" s="377"/>
      <c r="G5" s="377"/>
      <c r="H5" s="316"/>
      <c r="I5" s="316"/>
      <c r="J5" s="52"/>
      <c r="K5" s="52"/>
    </row>
    <row r="6" spans="2:22" s="4" customFormat="1" ht="49.5" customHeight="1" x14ac:dyDescent="0.3">
      <c r="B6" s="378"/>
      <c r="C6" s="378"/>
      <c r="D6" s="378"/>
      <c r="E6" s="378"/>
      <c r="F6" s="378"/>
      <c r="G6" s="378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379" t="e">
        <f>K15/L15</f>
        <v>#REF!</v>
      </c>
      <c r="I8" s="371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380"/>
      <c r="I9" s="372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380"/>
      <c r="I10" s="372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380"/>
      <c r="I11" s="372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380"/>
      <c r="I12" s="372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380"/>
      <c r="I13" s="372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380"/>
      <c r="I14" s="372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381"/>
      <c r="I15" s="373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371" t="e">
        <f>K19/L19</f>
        <v>#REF!</v>
      </c>
      <c r="I16" s="371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372"/>
      <c r="I17" s="372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372"/>
      <c r="I18" s="372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373"/>
      <c r="I19" s="373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B4:B6"/>
    <mergeCell ref="C4:C6"/>
    <mergeCell ref="D4:D6"/>
    <mergeCell ref="E4:E6"/>
    <mergeCell ref="F4:F6"/>
    <mergeCell ref="H8:H15"/>
    <mergeCell ref="I8:I15"/>
    <mergeCell ref="H16:H19"/>
    <mergeCell ref="I16:I19"/>
    <mergeCell ref="C1:I3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375" t="s">
        <v>45</v>
      </c>
      <c r="D1" s="375"/>
      <c r="E1" s="375"/>
      <c r="F1" s="375"/>
      <c r="G1" s="375"/>
      <c r="H1" s="375"/>
      <c r="I1" s="375"/>
      <c r="J1" s="115"/>
      <c r="K1" s="115"/>
    </row>
    <row r="2" spans="2:15" ht="22.5" customHeight="1" x14ac:dyDescent="0.3">
      <c r="C2" s="375"/>
      <c r="D2" s="375"/>
      <c r="E2" s="375"/>
      <c r="F2" s="375"/>
      <c r="G2" s="375"/>
      <c r="H2" s="375"/>
      <c r="I2" s="375"/>
      <c r="J2" s="116"/>
      <c r="K2" s="116"/>
    </row>
    <row r="3" spans="2:15" ht="37.5" customHeight="1" x14ac:dyDescent="0.3">
      <c r="C3" s="305"/>
      <c r="D3" s="305"/>
      <c r="E3" s="305"/>
      <c r="F3" s="305"/>
      <c r="G3" s="305"/>
      <c r="H3" s="305"/>
      <c r="I3" s="305"/>
      <c r="J3" s="122"/>
      <c r="K3" s="122"/>
    </row>
    <row r="4" spans="2:15" s="3" customFormat="1" ht="43.9" customHeight="1" x14ac:dyDescent="0.3">
      <c r="B4" s="376" t="s">
        <v>7</v>
      </c>
      <c r="C4" s="376" t="s">
        <v>8</v>
      </c>
      <c r="D4" s="376" t="s">
        <v>9</v>
      </c>
      <c r="E4" s="376" t="s">
        <v>27</v>
      </c>
      <c r="F4" s="376" t="s">
        <v>19</v>
      </c>
      <c r="G4" s="376" t="s">
        <v>21</v>
      </c>
      <c r="H4" s="316" t="s">
        <v>20</v>
      </c>
      <c r="I4" s="316"/>
      <c r="J4" s="52"/>
      <c r="K4" s="52"/>
    </row>
    <row r="5" spans="2:15" s="4" customFormat="1" ht="62.25" customHeight="1" x14ac:dyDescent="0.3">
      <c r="B5" s="377"/>
      <c r="C5" s="377"/>
      <c r="D5" s="377"/>
      <c r="E5" s="377"/>
      <c r="F5" s="377"/>
      <c r="G5" s="377"/>
      <c r="H5" s="316"/>
      <c r="I5" s="316"/>
      <c r="J5" s="52"/>
      <c r="K5" s="52"/>
    </row>
    <row r="6" spans="2:15" s="4" customFormat="1" ht="49.5" customHeight="1" x14ac:dyDescent="0.3">
      <c r="B6" s="378"/>
      <c r="C6" s="378"/>
      <c r="D6" s="378"/>
      <c r="E6" s="378"/>
      <c r="F6" s="378"/>
      <c r="G6" s="378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382" t="e">
        <f>K12/L12</f>
        <v>#REF!</v>
      </c>
      <c r="I8" s="374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382"/>
      <c r="I9" s="374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382"/>
      <c r="I10" s="374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382"/>
      <c r="I11" s="374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382"/>
      <c r="I12" s="374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382" t="e">
        <f>K15/L15</f>
        <v>#REF!</v>
      </c>
      <c r="I13" s="374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382"/>
      <c r="I14" s="374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382"/>
      <c r="I15" s="374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382" t="e">
        <f>K19/L19</f>
        <v>#REF!</v>
      </c>
      <c r="I16" s="374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382"/>
      <c r="I17" s="374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382"/>
      <c r="I18" s="374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382"/>
      <c r="I19" s="374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C1:I3"/>
    <mergeCell ref="B4:B6"/>
    <mergeCell ref="C4:C6"/>
    <mergeCell ref="D4:D6"/>
    <mergeCell ref="E4:E6"/>
    <mergeCell ref="F4:F6"/>
    <mergeCell ref="G4:G6"/>
    <mergeCell ref="H4:I5"/>
    <mergeCell ref="H16:H19"/>
    <mergeCell ref="I16:I19"/>
    <mergeCell ref="H8:H12"/>
    <mergeCell ref="I8:I12"/>
    <mergeCell ref="H13:H15"/>
    <mergeCell ref="I13:I1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303"/>
      <c r="P1" s="303"/>
      <c r="Q1" s="303"/>
      <c r="R1" s="303"/>
      <c r="S1" s="185"/>
      <c r="T1" s="185"/>
    </row>
    <row r="2" spans="1:44" ht="22.5" customHeight="1" x14ac:dyDescent="0.3">
      <c r="O2" s="304"/>
      <c r="P2" s="304"/>
      <c r="Q2" s="304"/>
      <c r="R2" s="304"/>
      <c r="S2" s="186"/>
      <c r="T2" s="186"/>
    </row>
    <row r="3" spans="1:44" ht="48" customHeight="1" x14ac:dyDescent="0.3">
      <c r="C3" s="305" t="s">
        <v>61</v>
      </c>
      <c r="D3" s="305"/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305"/>
      <c r="P3" s="305"/>
      <c r="Q3" s="2"/>
      <c r="R3" s="2" t="s">
        <v>16</v>
      </c>
      <c r="S3" s="2"/>
      <c r="T3" s="2"/>
    </row>
    <row r="4" spans="1:44" s="3" customFormat="1" ht="43.9" customHeight="1" x14ac:dyDescent="0.3">
      <c r="B4" s="306" t="s">
        <v>7</v>
      </c>
      <c r="C4" s="306" t="s">
        <v>8</v>
      </c>
      <c r="D4" s="307" t="s">
        <v>52</v>
      </c>
      <c r="E4" s="307" t="s">
        <v>58</v>
      </c>
      <c r="F4" s="310" t="s">
        <v>10</v>
      </c>
      <c r="G4" s="311"/>
      <c r="H4" s="311"/>
      <c r="I4" s="311"/>
      <c r="J4" s="311"/>
      <c r="K4" s="311"/>
      <c r="L4" s="311"/>
      <c r="M4" s="297" t="s">
        <v>38</v>
      </c>
      <c r="N4" s="297" t="s">
        <v>42</v>
      </c>
      <c r="O4" s="297" t="s">
        <v>28</v>
      </c>
      <c r="P4" s="300" t="s">
        <v>53</v>
      </c>
      <c r="Q4" s="300" t="s">
        <v>29</v>
      </c>
      <c r="R4" s="300" t="s">
        <v>17</v>
      </c>
      <c r="S4" s="63"/>
      <c r="T4" s="63"/>
      <c r="AE4" s="140"/>
      <c r="AF4" s="140"/>
      <c r="AH4" s="140"/>
      <c r="AL4" s="192"/>
      <c r="AM4" s="192"/>
      <c r="AN4" s="192"/>
      <c r="AO4" s="192"/>
    </row>
    <row r="5" spans="1:44" s="4" customFormat="1" ht="69" customHeight="1" x14ac:dyDescent="0.3">
      <c r="B5" s="306"/>
      <c r="C5" s="306"/>
      <c r="D5" s="308"/>
      <c r="E5" s="308"/>
      <c r="F5" s="297" t="s">
        <v>11</v>
      </c>
      <c r="G5" s="297" t="s">
        <v>48</v>
      </c>
      <c r="H5" s="310" t="s">
        <v>63</v>
      </c>
      <c r="I5" s="311"/>
      <c r="J5" s="312"/>
      <c r="K5" s="300" t="s">
        <v>36</v>
      </c>
      <c r="L5" s="300" t="s">
        <v>37</v>
      </c>
      <c r="M5" s="298"/>
      <c r="N5" s="298"/>
      <c r="O5" s="298"/>
      <c r="P5" s="301"/>
      <c r="Q5" s="301"/>
      <c r="R5" s="301"/>
      <c r="S5" s="63"/>
      <c r="T5" s="288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306"/>
      <c r="C6" s="306"/>
      <c r="D6" s="309"/>
      <c r="E6" s="309"/>
      <c r="F6" s="299"/>
      <c r="G6" s="299"/>
      <c r="H6" s="183" t="s">
        <v>69</v>
      </c>
      <c r="I6" s="183" t="s">
        <v>64</v>
      </c>
      <c r="J6" s="183" t="s">
        <v>65</v>
      </c>
      <c r="K6" s="302"/>
      <c r="L6" s="302"/>
      <c r="M6" s="299"/>
      <c r="N6" s="299"/>
      <c r="O6" s="299"/>
      <c r="P6" s="302"/>
      <c r="Q6" s="302"/>
      <c r="R6" s="302"/>
      <c r="S6" s="63"/>
      <c r="T6" s="288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306"/>
      <c r="C7" s="306"/>
      <c r="D7" s="191" t="s">
        <v>31</v>
      </c>
      <c r="E7" s="188" t="s">
        <v>32</v>
      </c>
      <c r="F7" s="184" t="s">
        <v>15</v>
      </c>
      <c r="G7" s="184" t="s">
        <v>33</v>
      </c>
      <c r="H7" s="184" t="s">
        <v>66</v>
      </c>
      <c r="I7" s="184" t="s">
        <v>67</v>
      </c>
      <c r="J7" s="184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88"/>
      <c r="U7" s="289" t="s">
        <v>18</v>
      </c>
      <c r="V7" s="290"/>
      <c r="AE7" s="139"/>
      <c r="AF7" s="139"/>
      <c r="AH7" s="139" t="s">
        <v>59</v>
      </c>
      <c r="AL7" s="291" t="s">
        <v>60</v>
      </c>
      <c r="AM7" s="291"/>
      <c r="AN7" s="189"/>
      <c r="AO7" s="189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87">
        <v>1</v>
      </c>
      <c r="C8" s="187">
        <v>2</v>
      </c>
      <c r="D8" s="188">
        <v>3</v>
      </c>
      <c r="E8" s="188">
        <v>4</v>
      </c>
      <c r="F8" s="183">
        <v>5</v>
      </c>
      <c r="G8" s="183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90"/>
      <c r="T8" s="190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92" t="e">
        <f>V14/X14</f>
        <v>#REF!</v>
      </c>
      <c r="M9" s="292" t="e">
        <f>D9*L9</f>
        <v>#REF!</v>
      </c>
      <c r="N9" s="294" t="e">
        <f>R22/R23</f>
        <v>#REF!</v>
      </c>
      <c r="O9" s="292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10475186.09*3</f>
        <v>31425558.27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>ROUND(AN9/1000,2)-0.02</f>
        <v>#REF!</v>
      </c>
      <c r="AP9" s="1">
        <v>21888.75</v>
      </c>
      <c r="AQ9" s="196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93"/>
      <c r="M10" s="293"/>
      <c r="N10" s="295"/>
      <c r="O10" s="293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4876887.05*3</f>
        <v>14630661.149999999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1" t="e">
        <f t="shared" ref="AO10:AO16" si="15">ROUND(AN10/1000,2)</f>
        <v>#REF!</v>
      </c>
      <c r="AP10" s="284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93"/>
      <c r="M11" s="293"/>
      <c r="N11" s="295"/>
      <c r="O11" s="293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1567117.87*3</f>
        <v>4701353.6100000003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1" t="e">
        <f t="shared" si="15"/>
        <v>#REF!</v>
      </c>
      <c r="AP11" s="284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93"/>
      <c r="M12" s="293"/>
      <c r="N12" s="295"/>
      <c r="O12" s="293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62">
        <f>5014878.65*3</f>
        <v>15044635.950000001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1" t="e">
        <f t="shared" si="15"/>
        <v>#REF!</v>
      </c>
      <c r="AP12" s="284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93"/>
      <c r="M13" s="293"/>
      <c r="N13" s="295"/>
      <c r="O13" s="293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2732436.67*3</f>
        <v>8197310.0099999998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1" t="e">
        <f t="shared" si="15"/>
        <v>#REF!</v>
      </c>
      <c r="AP13" s="284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93"/>
      <c r="M14" s="293"/>
      <c r="N14" s="295"/>
      <c r="O14" s="293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62">
        <f>4078362.11*3</f>
        <v>12235086.33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1" t="e">
        <f t="shared" si="15"/>
        <v>#REF!</v>
      </c>
      <c r="AP14" s="284"/>
      <c r="AQ14" s="61" t="e">
        <f>-AO14</f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4.5325100000000003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95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4172724.02*3+45910270+4051780</f>
        <v>62480222.060000002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9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4.3826700000000001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95"/>
      <c r="O16" s="169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62">
        <f>2362598.88*3+30046440+7258420+757830</f>
        <v>45150486.640000001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9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85" t="e">
        <f>V20/X20</f>
        <v>#REF!</v>
      </c>
      <c r="M17" s="285" t="e">
        <f>ROUND(D18*L17,2)</f>
        <v>#REF!</v>
      </c>
      <c r="N17" s="295"/>
      <c r="O17" s="285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1020725.2*3</f>
        <v>3062175.5999999996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86"/>
      <c r="M18" s="286"/>
      <c r="N18" s="295"/>
      <c r="O18" s="286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62">
        <f>8330355.19*3</f>
        <v>24991065.57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86"/>
      <c r="M19" s="286"/>
      <c r="N19" s="295"/>
      <c r="O19" s="286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62">
        <f>7095244.85*3</f>
        <v>21285734.549999997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87"/>
      <c r="M20" s="287"/>
      <c r="N20" s="296"/>
      <c r="O20" s="287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64">
        <f>4735365.42*3</f>
        <v>14206096.26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  <c r="AO21" s="10" t="e">
        <f>SUM(AO9:AO20)</f>
        <v>#REF!</v>
      </c>
      <c r="AP21" s="198" t="s">
        <v>74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39" t="e">
        <f>AF22*10</f>
        <v>#REF!</v>
      </c>
      <c r="AN23" s="196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196">
        <v>5191.0600000000004</v>
      </c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196" t="e">
        <f>AN24-AN23</f>
        <v>#REF!</v>
      </c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303"/>
      <c r="P1" s="303"/>
      <c r="Q1" s="303"/>
      <c r="R1" s="303"/>
      <c r="S1" s="175"/>
      <c r="T1" s="175"/>
    </row>
    <row r="2" spans="1:44" ht="22.5" customHeight="1" x14ac:dyDescent="0.3">
      <c r="O2" s="304"/>
      <c r="P2" s="304"/>
      <c r="Q2" s="304"/>
      <c r="R2" s="304"/>
      <c r="S2" s="176"/>
      <c r="T2" s="176"/>
    </row>
    <row r="3" spans="1:44" ht="48" customHeight="1" x14ac:dyDescent="0.3">
      <c r="C3" s="305" t="s">
        <v>61</v>
      </c>
      <c r="D3" s="305"/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305"/>
      <c r="P3" s="305"/>
      <c r="Q3" s="2"/>
      <c r="R3" s="2" t="s">
        <v>16</v>
      </c>
      <c r="S3" s="2"/>
      <c r="T3" s="2"/>
    </row>
    <row r="4" spans="1:44" s="3" customFormat="1" ht="43.9" customHeight="1" x14ac:dyDescent="0.3">
      <c r="B4" s="306" t="s">
        <v>7</v>
      </c>
      <c r="C4" s="306" t="s">
        <v>8</v>
      </c>
      <c r="D4" s="307" t="s">
        <v>52</v>
      </c>
      <c r="E4" s="307" t="s">
        <v>58</v>
      </c>
      <c r="F4" s="310" t="s">
        <v>10</v>
      </c>
      <c r="G4" s="311"/>
      <c r="H4" s="311"/>
      <c r="I4" s="311"/>
      <c r="J4" s="311"/>
      <c r="K4" s="311"/>
      <c r="L4" s="311"/>
      <c r="M4" s="297" t="s">
        <v>38</v>
      </c>
      <c r="N4" s="297" t="s">
        <v>42</v>
      </c>
      <c r="O4" s="297" t="s">
        <v>28</v>
      </c>
      <c r="P4" s="300" t="s">
        <v>53</v>
      </c>
      <c r="Q4" s="300" t="s">
        <v>29</v>
      </c>
      <c r="R4" s="300" t="s">
        <v>17</v>
      </c>
      <c r="S4" s="63"/>
      <c r="T4" s="63"/>
      <c r="AE4" s="140"/>
      <c r="AF4" s="140"/>
      <c r="AH4" s="140"/>
      <c r="AL4" s="182"/>
      <c r="AM4" s="182"/>
      <c r="AN4" s="182"/>
      <c r="AO4" s="182"/>
    </row>
    <row r="5" spans="1:44" s="4" customFormat="1" ht="69" customHeight="1" x14ac:dyDescent="0.3">
      <c r="B5" s="306"/>
      <c r="C5" s="306"/>
      <c r="D5" s="308"/>
      <c r="E5" s="308"/>
      <c r="F5" s="297" t="s">
        <v>11</v>
      </c>
      <c r="G5" s="297" t="s">
        <v>48</v>
      </c>
      <c r="H5" s="310" t="s">
        <v>63</v>
      </c>
      <c r="I5" s="311"/>
      <c r="J5" s="312"/>
      <c r="K5" s="300" t="s">
        <v>36</v>
      </c>
      <c r="L5" s="300" t="s">
        <v>37</v>
      </c>
      <c r="M5" s="298"/>
      <c r="N5" s="298"/>
      <c r="O5" s="298"/>
      <c r="P5" s="301"/>
      <c r="Q5" s="301"/>
      <c r="R5" s="301"/>
      <c r="S5" s="63"/>
      <c r="T5" s="288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306"/>
      <c r="C6" s="306"/>
      <c r="D6" s="309"/>
      <c r="E6" s="309"/>
      <c r="F6" s="299"/>
      <c r="G6" s="299"/>
      <c r="H6" s="177" t="s">
        <v>69</v>
      </c>
      <c r="I6" s="177" t="s">
        <v>64</v>
      </c>
      <c r="J6" s="177" t="s">
        <v>65</v>
      </c>
      <c r="K6" s="302"/>
      <c r="L6" s="302"/>
      <c r="M6" s="299"/>
      <c r="N6" s="299"/>
      <c r="O6" s="299"/>
      <c r="P6" s="302"/>
      <c r="Q6" s="302"/>
      <c r="R6" s="302"/>
      <c r="S6" s="63"/>
      <c r="T6" s="288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306"/>
      <c r="C7" s="306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88"/>
      <c r="U7" s="289" t="s">
        <v>18</v>
      </c>
      <c r="V7" s="290"/>
      <c r="AE7" s="139"/>
      <c r="AF7" s="139"/>
      <c r="AH7" s="139" t="s">
        <v>59</v>
      </c>
      <c r="AL7" s="291" t="s">
        <v>60</v>
      </c>
      <c r="AM7" s="291"/>
      <c r="AN7" s="180"/>
      <c r="AO7" s="180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92" t="e">
        <f>V14/X14</f>
        <v>#REF!</v>
      </c>
      <c r="M9" s="292" t="e">
        <f>D9*L9</f>
        <v>#REF!</v>
      </c>
      <c r="N9" s="294" t="e">
        <f>R22/R23</f>
        <v>#REF!</v>
      </c>
      <c r="O9" s="292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 t="shared" ref="AO9:AO16" si="3">ROUND(AN9/1000,2)</f>
        <v>#REF!</v>
      </c>
      <c r="AP9" s="1">
        <v>21888.75</v>
      </c>
      <c r="AQ9" s="196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5">F10*G10*H10*J10*I10</f>
        <v>#REF!</v>
      </c>
      <c r="L10" s="293"/>
      <c r="M10" s="293"/>
      <c r="N10" s="295"/>
      <c r="O10" s="293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8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39">
        <v>4919311.38</v>
      </c>
      <c r="AF10" s="141" t="e">
        <f t="shared" ref="AF10:AF22" si="11">P10-AE10</f>
        <v>#REF!</v>
      </c>
      <c r="AG10" s="60" t="e">
        <f t="shared" ref="AG10:AG20" si="12">ROUND(AF10*10/1000,3)</f>
        <v>#REF!</v>
      </c>
      <c r="AH10" s="141" t="e">
        <f t="shared" ref="AH10:AH20" si="13">ROUND(Q10/1000,2)</f>
        <v>#REF!</v>
      </c>
      <c r="AL10" s="195">
        <v>4876782.2699999996</v>
      </c>
      <c r="AM10" s="195" t="e">
        <f t="shared" ref="AM10:AM20" si="14">P10-AL10</f>
        <v>#REF!</v>
      </c>
      <c r="AN10" s="197" t="e">
        <f t="shared" ref="AN10:AN20" si="15">AM10*3</f>
        <v>#REF!</v>
      </c>
      <c r="AO10" s="1" t="e">
        <f t="shared" si="3"/>
        <v>#REF!</v>
      </c>
      <c r="AP10" s="284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5"/>
        <v>#REF!</v>
      </c>
      <c r="L11" s="293"/>
      <c r="M11" s="293"/>
      <c r="N11" s="295"/>
      <c r="O11" s="293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8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39">
        <v>1584940.64</v>
      </c>
      <c r="AF11" s="141" t="e">
        <f t="shared" si="11"/>
        <v>#REF!</v>
      </c>
      <c r="AG11" s="60" t="e">
        <f t="shared" si="12"/>
        <v>#REF!</v>
      </c>
      <c r="AH11" s="141" t="e">
        <f t="shared" si="13"/>
        <v>#REF!</v>
      </c>
      <c r="AL11" s="195">
        <v>1567084.2</v>
      </c>
      <c r="AM11" s="195" t="e">
        <f t="shared" si="14"/>
        <v>#REF!</v>
      </c>
      <c r="AN11" s="197" t="e">
        <f t="shared" si="15"/>
        <v>#REF!</v>
      </c>
      <c r="AO11" s="1" t="e">
        <f t="shared" si="3"/>
        <v>#REF!</v>
      </c>
      <c r="AP11" s="284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5"/>
        <v>#REF!</v>
      </c>
      <c r="L12" s="293"/>
      <c r="M12" s="293"/>
      <c r="N12" s="295"/>
      <c r="O12" s="293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8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39">
        <v>5108909.84</v>
      </c>
      <c r="AF12" s="141" t="e">
        <f t="shared" si="11"/>
        <v>#REF!</v>
      </c>
      <c r="AG12" s="60" t="e">
        <f t="shared" si="12"/>
        <v>#REF!</v>
      </c>
      <c r="AH12" s="141" t="e">
        <f>ROUND(Q12/1000,2)-0.01</f>
        <v>#REF!</v>
      </c>
      <c r="AL12" s="195">
        <v>5014770.9000000004</v>
      </c>
      <c r="AM12" s="195" t="e">
        <f t="shared" si="14"/>
        <v>#REF!</v>
      </c>
      <c r="AN12" s="197" t="e">
        <f t="shared" si="15"/>
        <v>#REF!</v>
      </c>
      <c r="AO12" s="1" t="e">
        <f t="shared" si="3"/>
        <v>#REF!</v>
      </c>
      <c r="AP12" s="284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5"/>
        <v>#REF!</v>
      </c>
      <c r="L13" s="293"/>
      <c r="M13" s="293"/>
      <c r="N13" s="295"/>
      <c r="O13" s="293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8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39">
        <v>2770699.65</v>
      </c>
      <c r="AF13" s="141" t="e">
        <f t="shared" si="11"/>
        <v>#REF!</v>
      </c>
      <c r="AG13" s="60" t="e">
        <f t="shared" si="12"/>
        <v>#REF!</v>
      </c>
      <c r="AH13" s="141" t="e">
        <f>ROUND(Q13/1000,2)-0.01</f>
        <v>#REF!</v>
      </c>
      <c r="AL13" s="195">
        <v>2732377.96</v>
      </c>
      <c r="AM13" s="195" t="e">
        <f t="shared" si="14"/>
        <v>#REF!</v>
      </c>
      <c r="AN13" s="197" t="e">
        <f t="shared" si="15"/>
        <v>#REF!</v>
      </c>
      <c r="AO13" s="1" t="e">
        <f t="shared" si="3"/>
        <v>#REF!</v>
      </c>
      <c r="AP13" s="284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5"/>
        <v>#REF!</v>
      </c>
      <c r="L14" s="293"/>
      <c r="M14" s="293"/>
      <c r="N14" s="295"/>
      <c r="O14" s="293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8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5"/>
        <v>#REF!</v>
      </c>
      <c r="AO14" s="1" t="e">
        <f t="shared" si="3"/>
        <v>#REF!</v>
      </c>
      <c r="AP14" s="284"/>
      <c r="AQ14" s="1" t="e">
        <f t="shared" si="17"/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4.1276000000000002</v>
      </c>
      <c r="K15" s="131" t="e">
        <f t="shared" si="5"/>
        <v>#REF!</v>
      </c>
      <c r="L15" s="169" t="e">
        <f>U15/W15</f>
        <v>#REF!</v>
      </c>
      <c r="M15" s="169" t="e">
        <f>D15*L15</f>
        <v>#REF!</v>
      </c>
      <c r="N15" s="295"/>
      <c r="O15" s="169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5"/>
        <v>#REF!</v>
      </c>
      <c r="AO15" s="1" t="e">
        <f t="shared" si="3"/>
        <v>#REF!</v>
      </c>
    </row>
    <row r="16" spans="1:44" ht="43.9" customHeight="1" x14ac:dyDescent="0.3">
      <c r="B16" s="158">
        <v>7</v>
      </c>
      <c r="C16" s="160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4.2016999999999998</v>
      </c>
      <c r="K16" s="123" t="e">
        <f t="shared" si="5"/>
        <v>#REF!</v>
      </c>
      <c r="L16" s="169" t="e">
        <f>U16/W16</f>
        <v>#REF!</v>
      </c>
      <c r="M16" s="169" t="e">
        <f>D16*L16</f>
        <v>#REF!</v>
      </c>
      <c r="N16" s="295"/>
      <c r="O16" s="169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8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39">
        <v>2391502.73</v>
      </c>
      <c r="AF16" s="141" t="e">
        <f t="shared" si="11"/>
        <v>#REF!</v>
      </c>
      <c r="AG16" s="60" t="e">
        <f t="shared" si="12"/>
        <v>#REF!</v>
      </c>
      <c r="AH16" s="141" t="e">
        <f t="shared" si="13"/>
        <v>#REF!</v>
      </c>
      <c r="AL16" s="195">
        <v>9822671.6400000006</v>
      </c>
      <c r="AM16" s="195" t="e">
        <f t="shared" si="14"/>
        <v>#REF!</v>
      </c>
      <c r="AN16" s="195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5"/>
        <v>#REF!</v>
      </c>
      <c r="L17" s="285" t="e">
        <f>V20/X20</f>
        <v>#REF!</v>
      </c>
      <c r="M17" s="285" t="e">
        <f>ROUND(D18*L17,2)</f>
        <v>#REF!</v>
      </c>
      <c r="N17" s="295"/>
      <c r="O17" s="285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62">
        <f>1020725.2*5</f>
        <v>5103626</v>
      </c>
      <c r="T17" s="154" t="e">
        <f t="shared" si="8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4"/>
        <v>#REF!</v>
      </c>
      <c r="AN17" s="195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5"/>
        <v>#REF!</v>
      </c>
      <c r="L18" s="286"/>
      <c r="M18" s="286"/>
      <c r="N18" s="295"/>
      <c r="O18" s="286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62">
        <f>8330355.19*5</f>
        <v>41651775.950000003</v>
      </c>
      <c r="T18" s="154" t="e">
        <f t="shared" si="8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39">
        <v>8357741.0300000003</v>
      </c>
      <c r="AF18" s="141" t="e">
        <f t="shared" si="11"/>
        <v>#REF!</v>
      </c>
      <c r="AG18" s="60" t="e">
        <f t="shared" si="12"/>
        <v>#REF!</v>
      </c>
      <c r="AH18" s="141" t="e">
        <f t="shared" si="13"/>
        <v>#REF!</v>
      </c>
      <c r="AL18" s="195">
        <v>8330622.2199999997</v>
      </c>
      <c r="AM18" s="195" t="e">
        <f t="shared" si="14"/>
        <v>#REF!</v>
      </c>
      <c r="AN18" s="195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5"/>
        <v>#REF!</v>
      </c>
      <c r="L19" s="286"/>
      <c r="M19" s="286"/>
      <c r="N19" s="295"/>
      <c r="O19" s="286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62">
        <f>7095244.85*5</f>
        <v>35476224.25</v>
      </c>
      <c r="T19" s="154" t="e">
        <f t="shared" si="8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39">
        <v>7133909.4000000004</v>
      </c>
      <c r="AF19" s="141" t="e">
        <f t="shared" si="11"/>
        <v>#REF!</v>
      </c>
      <c r="AG19" s="60" t="e">
        <f t="shared" si="12"/>
        <v>#REF!</v>
      </c>
      <c r="AH19" s="141" t="e">
        <f t="shared" si="13"/>
        <v>#REF!</v>
      </c>
      <c r="AL19" s="195">
        <v>7095472.2800000003</v>
      </c>
      <c r="AM19" s="195" t="e">
        <f t="shared" si="14"/>
        <v>#REF!</v>
      </c>
      <c r="AN19" s="195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5"/>
        <v>#REF!</v>
      </c>
      <c r="L20" s="287"/>
      <c r="M20" s="287"/>
      <c r="N20" s="296"/>
      <c r="O20" s="287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64">
        <f>4735365.42*5</f>
        <v>23676827.100000001</v>
      </c>
      <c r="T20" s="154" t="e">
        <f t="shared" si="8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39">
        <v>4771903.41</v>
      </c>
      <c r="AF20" s="141" t="e">
        <f t="shared" si="11"/>
        <v>#REF!</v>
      </c>
      <c r="AG20" s="60" t="e">
        <f t="shared" si="12"/>
        <v>#REF!</v>
      </c>
      <c r="AH20" s="141" t="e">
        <f t="shared" si="13"/>
        <v>#REF!</v>
      </c>
      <c r="AL20" s="195">
        <v>4735517.22</v>
      </c>
      <c r="AM20" s="195" t="e">
        <f t="shared" si="14"/>
        <v>#REF!</v>
      </c>
      <c r="AN20" s="195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1"/>
        <v>0</v>
      </c>
      <c r="AG21" s="60"/>
      <c r="AH21" s="141"/>
      <c r="AO21" s="10" t="e">
        <f>SUM(AO9:AO20)</f>
        <v>#REF!</v>
      </c>
      <c r="AP21" s="198" t="s">
        <v>74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1"/>
        <v>#REF!</v>
      </c>
      <c r="AG22" s="142" t="e">
        <f>SUM(AG9:AG21)</f>
        <v>#REF!</v>
      </c>
      <c r="AH22" s="141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39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303"/>
      <c r="P1" s="303"/>
      <c r="Q1" s="303"/>
      <c r="R1" s="303"/>
      <c r="S1" s="175"/>
      <c r="T1" s="175"/>
    </row>
    <row r="2" spans="1:43" ht="22.5" customHeight="1" x14ac:dyDescent="0.3">
      <c r="O2" s="304"/>
      <c r="P2" s="304"/>
      <c r="Q2" s="304"/>
      <c r="R2" s="304"/>
      <c r="S2" s="176"/>
      <c r="T2" s="176"/>
    </row>
    <row r="3" spans="1:43" ht="48" customHeight="1" x14ac:dyDescent="0.3">
      <c r="C3" s="305" t="s">
        <v>61</v>
      </c>
      <c r="D3" s="305"/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305"/>
      <c r="P3" s="305"/>
      <c r="Q3" s="2"/>
      <c r="R3" s="2" t="s">
        <v>16</v>
      </c>
      <c r="S3" s="2"/>
      <c r="T3" s="2"/>
    </row>
    <row r="4" spans="1:43" s="3" customFormat="1" ht="43.9" customHeight="1" x14ac:dyDescent="0.3">
      <c r="B4" s="306" t="s">
        <v>7</v>
      </c>
      <c r="C4" s="306" t="s">
        <v>8</v>
      </c>
      <c r="D4" s="307" t="s">
        <v>52</v>
      </c>
      <c r="E4" s="307" t="s">
        <v>58</v>
      </c>
      <c r="F4" s="310" t="s">
        <v>10</v>
      </c>
      <c r="G4" s="311"/>
      <c r="H4" s="311"/>
      <c r="I4" s="311"/>
      <c r="J4" s="311"/>
      <c r="K4" s="311"/>
      <c r="L4" s="311"/>
      <c r="M4" s="297" t="s">
        <v>38</v>
      </c>
      <c r="N4" s="297" t="s">
        <v>42</v>
      </c>
      <c r="O4" s="297" t="s">
        <v>28</v>
      </c>
      <c r="P4" s="300" t="s">
        <v>53</v>
      </c>
      <c r="Q4" s="300" t="s">
        <v>29</v>
      </c>
      <c r="R4" s="300" t="s">
        <v>17</v>
      </c>
      <c r="S4" s="63"/>
      <c r="T4" s="63"/>
      <c r="AE4" s="140"/>
      <c r="AF4" s="140"/>
      <c r="AH4" s="140"/>
      <c r="AL4" s="182"/>
      <c r="AM4" s="182"/>
      <c r="AN4" s="182"/>
    </row>
    <row r="5" spans="1:43" s="4" customFormat="1" ht="69" customHeight="1" x14ac:dyDescent="0.3">
      <c r="B5" s="306"/>
      <c r="C5" s="306"/>
      <c r="D5" s="308"/>
      <c r="E5" s="308"/>
      <c r="F5" s="297" t="s">
        <v>11</v>
      </c>
      <c r="G5" s="297" t="s">
        <v>48</v>
      </c>
      <c r="H5" s="310" t="s">
        <v>63</v>
      </c>
      <c r="I5" s="311"/>
      <c r="J5" s="312"/>
      <c r="K5" s="300" t="s">
        <v>36</v>
      </c>
      <c r="L5" s="300" t="s">
        <v>37</v>
      </c>
      <c r="M5" s="298"/>
      <c r="N5" s="298"/>
      <c r="O5" s="298"/>
      <c r="P5" s="301"/>
      <c r="Q5" s="301"/>
      <c r="R5" s="301"/>
      <c r="S5" s="63"/>
      <c r="T5" s="288" t="s">
        <v>62</v>
      </c>
      <c r="AE5" s="140"/>
      <c r="AF5" s="140"/>
      <c r="AH5" s="140"/>
      <c r="AL5" s="193"/>
      <c r="AM5" s="193"/>
      <c r="AN5" s="193"/>
    </row>
    <row r="6" spans="1:43" s="4" customFormat="1" ht="78" customHeight="1" x14ac:dyDescent="0.3">
      <c r="B6" s="306"/>
      <c r="C6" s="306"/>
      <c r="D6" s="309"/>
      <c r="E6" s="309"/>
      <c r="F6" s="299"/>
      <c r="G6" s="299"/>
      <c r="H6" s="177" t="s">
        <v>69</v>
      </c>
      <c r="I6" s="177" t="s">
        <v>64</v>
      </c>
      <c r="J6" s="177" t="s">
        <v>65</v>
      </c>
      <c r="K6" s="302"/>
      <c r="L6" s="302"/>
      <c r="M6" s="299"/>
      <c r="N6" s="299"/>
      <c r="O6" s="299"/>
      <c r="P6" s="302"/>
      <c r="Q6" s="302"/>
      <c r="R6" s="302"/>
      <c r="S6" s="63"/>
      <c r="T6" s="288"/>
      <c r="AE6" s="140"/>
      <c r="AF6" s="140"/>
      <c r="AH6" s="140"/>
      <c r="AL6" s="193"/>
      <c r="AM6" s="193"/>
      <c r="AN6" s="193"/>
    </row>
    <row r="7" spans="1:43" s="5" customFormat="1" ht="42.75" customHeight="1" x14ac:dyDescent="0.3">
      <c r="B7" s="306"/>
      <c r="C7" s="306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88"/>
      <c r="U7" s="289" t="s">
        <v>18</v>
      </c>
      <c r="V7" s="290"/>
      <c r="AE7" s="139"/>
      <c r="AF7" s="139"/>
      <c r="AH7" s="139" t="s">
        <v>59</v>
      </c>
      <c r="AL7" s="291" t="s">
        <v>60</v>
      </c>
      <c r="AM7" s="291"/>
      <c r="AN7" s="180"/>
      <c r="AO7" s="159" t="s">
        <v>70</v>
      </c>
      <c r="AP7" s="159"/>
    </row>
    <row r="8" spans="1:43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92" t="e">
        <f>V14/X14</f>
        <v>#REF!</v>
      </c>
      <c r="M9" s="292" t="e">
        <f>D9*L9</f>
        <v>#REF!</v>
      </c>
      <c r="N9" s="294" t="e">
        <f>R22/R23</f>
        <v>#REF!</v>
      </c>
      <c r="O9" s="292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>
        <v>21888750</v>
      </c>
      <c r="AP9" s="196" t="e">
        <f>AO9-AN9</f>
        <v>#REF!</v>
      </c>
      <c r="AQ9" s="10" t="s">
        <v>71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93"/>
      <c r="M10" s="293"/>
      <c r="N10" s="295"/>
      <c r="O10" s="293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284" t="s">
        <v>72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93"/>
      <c r="M11" s="293"/>
      <c r="N11" s="295"/>
      <c r="O11" s="293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284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93"/>
      <c r="M12" s="293"/>
      <c r="N12" s="295"/>
      <c r="O12" s="293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284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93"/>
      <c r="M13" s="293"/>
      <c r="N13" s="295"/>
      <c r="O13" s="293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284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93"/>
      <c r="M14" s="293"/>
      <c r="N14" s="295"/>
      <c r="O14" s="293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284"/>
    </row>
    <row r="15" spans="1:43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67">
        <v>1</v>
      </c>
      <c r="J15" s="172">
        <v>4.1514499999999996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95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4"/>
        <v>#REF!</v>
      </c>
    </row>
    <row r="16" spans="1:43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3">
        <v>1.0707</v>
      </c>
      <c r="I16" s="166">
        <v>1.1734</v>
      </c>
      <c r="J16" s="166">
        <v>4.2266500000000002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95"/>
      <c r="O16" s="169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5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85" t="e">
        <f>V20/X20</f>
        <v>#REF!</v>
      </c>
      <c r="M17" s="285" t="e">
        <f>ROUND(D18*L17,2)</f>
        <v>#REF!</v>
      </c>
      <c r="N17" s="295"/>
      <c r="O17" s="285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1020725.2*5</f>
        <v>5103626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86"/>
      <c r="M18" s="286"/>
      <c r="N18" s="295"/>
      <c r="O18" s="286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62">
        <f>8330355.19*5</f>
        <v>41651775.950000003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86"/>
      <c r="M19" s="286"/>
      <c r="N19" s="295"/>
      <c r="O19" s="286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62">
        <f>7095244.85*5</f>
        <v>35476224.25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87"/>
      <c r="M20" s="287"/>
      <c r="N20" s="296"/>
      <c r="O20" s="287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64">
        <f>4735365.42*5</f>
        <v>23676827.100000001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</row>
    <row r="23" spans="1:40" ht="42.75" customHeight="1" x14ac:dyDescent="0.3">
      <c r="B23" s="21"/>
      <c r="C23" s="21"/>
      <c r="D23" s="145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39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3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303"/>
      <c r="N1" s="303"/>
      <c r="O1" s="303"/>
      <c r="P1" s="303"/>
      <c r="Q1" s="115"/>
    </row>
    <row r="2" spans="1:22" ht="22.5" customHeight="1" x14ac:dyDescent="0.3">
      <c r="M2" s="304"/>
      <c r="N2" s="304"/>
      <c r="O2" s="304"/>
      <c r="P2" s="304"/>
      <c r="Q2" s="116"/>
    </row>
    <row r="3" spans="1:22" ht="48" customHeight="1" x14ac:dyDescent="0.3">
      <c r="C3" s="305" t="s">
        <v>55</v>
      </c>
      <c r="D3" s="305"/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2"/>
      <c r="P3" s="2" t="s">
        <v>16</v>
      </c>
      <c r="Q3" s="2"/>
    </row>
    <row r="4" spans="1:22" s="3" customFormat="1" ht="43.9" customHeight="1" x14ac:dyDescent="0.3">
      <c r="B4" s="306" t="s">
        <v>7</v>
      </c>
      <c r="C4" s="306" t="s">
        <v>8</v>
      </c>
      <c r="D4" s="330" t="s">
        <v>52</v>
      </c>
      <c r="E4" s="307" t="s">
        <v>44</v>
      </c>
      <c r="F4" s="310" t="s">
        <v>10</v>
      </c>
      <c r="G4" s="311"/>
      <c r="H4" s="311"/>
      <c r="I4" s="311"/>
      <c r="J4" s="311"/>
      <c r="K4" s="316" t="s">
        <v>38</v>
      </c>
      <c r="L4" s="316" t="s">
        <v>42</v>
      </c>
      <c r="M4" s="316" t="s">
        <v>28</v>
      </c>
      <c r="N4" s="317" t="s">
        <v>53</v>
      </c>
      <c r="O4" s="317" t="s">
        <v>29</v>
      </c>
      <c r="P4" s="300" t="s">
        <v>17</v>
      </c>
      <c r="Q4" s="63"/>
    </row>
    <row r="5" spans="1:22" s="4" customFormat="1" ht="144.75" customHeight="1" x14ac:dyDescent="0.3">
      <c r="B5" s="306"/>
      <c r="C5" s="306"/>
      <c r="D5" s="330"/>
      <c r="E5" s="308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316"/>
      <c r="L5" s="316"/>
      <c r="M5" s="316"/>
      <c r="N5" s="317"/>
      <c r="O5" s="317"/>
      <c r="P5" s="302"/>
      <c r="Q5" s="63"/>
    </row>
    <row r="6" spans="1:22" s="5" customFormat="1" ht="42.75" customHeight="1" x14ac:dyDescent="0.3">
      <c r="B6" s="306"/>
      <c r="C6" s="306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289" t="s">
        <v>18</v>
      </c>
      <c r="S6" s="290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313" t="e">
        <f>S15/U15</f>
        <v>#REF!</v>
      </c>
      <c r="K8" s="318" t="e">
        <f>ROUND(D8*J8,2)</f>
        <v>#REF!</v>
      </c>
      <c r="L8" s="321" t="e">
        <f>P20/P21</f>
        <v>#REF!</v>
      </c>
      <c r="M8" s="324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314"/>
      <c r="K9" s="319"/>
      <c r="L9" s="322"/>
      <c r="M9" s="325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314"/>
      <c r="K10" s="319"/>
      <c r="L10" s="322"/>
      <c r="M10" s="325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314"/>
      <c r="K11" s="319"/>
      <c r="L11" s="322"/>
      <c r="M11" s="325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314"/>
      <c r="K12" s="319"/>
      <c r="L12" s="322"/>
      <c r="M12" s="325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314"/>
      <c r="K13" s="319"/>
      <c r="L13" s="322"/>
      <c r="M13" s="325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314"/>
      <c r="K14" s="319"/>
      <c r="L14" s="322"/>
      <c r="M14" s="325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315"/>
      <c r="K15" s="320"/>
      <c r="L15" s="322"/>
      <c r="M15" s="326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313" t="e">
        <f>S19/U19</f>
        <v>#REF!</v>
      </c>
      <c r="K16" s="318" t="e">
        <f>ROUND(D16*J16,2)</f>
        <v>#REF!</v>
      </c>
      <c r="L16" s="322"/>
      <c r="M16" s="327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314"/>
      <c r="K17" s="319"/>
      <c r="L17" s="322"/>
      <c r="M17" s="328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314"/>
      <c r="K18" s="319"/>
      <c r="L18" s="322"/>
      <c r="M18" s="328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315"/>
      <c r="K19" s="320"/>
      <c r="L19" s="323"/>
      <c r="M19" s="329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B4:B6"/>
    <mergeCell ref="C4:C6"/>
    <mergeCell ref="D4:D5"/>
    <mergeCell ref="E4:E5"/>
    <mergeCell ref="F4:J4"/>
    <mergeCell ref="P4:P5"/>
    <mergeCell ref="R6:S6"/>
    <mergeCell ref="M1:P1"/>
    <mergeCell ref="M2:P2"/>
    <mergeCell ref="C3:N3"/>
    <mergeCell ref="K4:K5"/>
    <mergeCell ref="L4:L5"/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U16"/>
  <sheetViews>
    <sheetView tabSelected="1" view="pageBreakPreview" topLeftCell="B7" zoomScale="80" zoomScaleNormal="80" zoomScaleSheetLayoutView="80" workbookViewId="0">
      <selection activeCell="L14" sqref="L14:L16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7" width="15.42578125" style="203" customWidth="1"/>
    <col min="8" max="8" width="16.28515625" style="203" customWidth="1"/>
    <col min="9" max="9" width="18.42578125" style="203" customWidth="1"/>
    <col min="10" max="10" width="17.7109375" style="200" customWidth="1"/>
    <col min="11" max="11" width="15" style="200" customWidth="1"/>
    <col min="12" max="12" width="18.5703125" style="200" customWidth="1"/>
    <col min="13" max="13" width="23.5703125" style="200" customWidth="1"/>
    <col min="14" max="14" width="20.85546875" style="200" customWidth="1"/>
    <col min="15" max="15" width="17.140625" style="200" customWidth="1"/>
    <col min="16" max="16" width="19.28515625" style="200" customWidth="1"/>
    <col min="17" max="17" width="15" style="200" customWidth="1"/>
    <col min="18" max="18" width="15" style="200" bestFit="1" customWidth="1"/>
    <col min="19" max="19" width="18.85546875" style="200" customWidth="1"/>
    <col min="20" max="20" width="20.85546875" style="200" customWidth="1"/>
    <col min="21" max="21" width="18.42578125" style="200" customWidth="1"/>
    <col min="22" max="16384" width="9.140625" style="200"/>
  </cols>
  <sheetData>
    <row r="1" spans="1:21" ht="18" customHeight="1" x14ac:dyDescent="0.3">
      <c r="L1" s="355" t="s">
        <v>125</v>
      </c>
      <c r="M1" s="355"/>
      <c r="N1" s="355"/>
    </row>
    <row r="2" spans="1:21" ht="18.75" customHeight="1" x14ac:dyDescent="0.3">
      <c r="L2" s="355" t="s">
        <v>115</v>
      </c>
      <c r="M2" s="355"/>
      <c r="N2" s="355"/>
    </row>
    <row r="3" spans="1:21" ht="18.75" customHeight="1" x14ac:dyDescent="0.3">
      <c r="L3" s="355" t="s">
        <v>116</v>
      </c>
      <c r="M3" s="355"/>
      <c r="N3" s="355"/>
    </row>
    <row r="4" spans="1:21" ht="20.25" customHeight="1" x14ac:dyDescent="0.25">
      <c r="L4" s="365"/>
      <c r="M4" s="365"/>
      <c r="N4" s="365"/>
    </row>
    <row r="5" spans="1:21" ht="46.5" customHeight="1" x14ac:dyDescent="0.25">
      <c r="C5" s="364" t="s">
        <v>93</v>
      </c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</row>
    <row r="6" spans="1:21" ht="22.5" customHeight="1" x14ac:dyDescent="0.25">
      <c r="C6" s="363" t="s">
        <v>121</v>
      </c>
      <c r="D6" s="363"/>
      <c r="E6" s="363"/>
      <c r="F6" s="363"/>
      <c r="G6" s="363"/>
      <c r="H6" s="363"/>
      <c r="I6" s="363"/>
      <c r="J6" s="363"/>
      <c r="K6" s="363"/>
      <c r="L6" s="363"/>
      <c r="M6" s="363"/>
      <c r="N6" s="363"/>
    </row>
    <row r="7" spans="1:21" ht="24.75" customHeight="1" thickBot="1" x14ac:dyDescent="0.3">
      <c r="C7" s="362" t="s">
        <v>110</v>
      </c>
      <c r="D7" s="362"/>
      <c r="E7" s="362"/>
      <c r="F7" s="362"/>
      <c r="G7" s="362"/>
      <c r="H7" s="362"/>
      <c r="I7" s="362"/>
      <c r="J7" s="362"/>
      <c r="K7" s="362"/>
      <c r="L7" s="362"/>
      <c r="M7" s="362"/>
      <c r="N7" s="362"/>
    </row>
    <row r="8" spans="1:21" s="201" customFormat="1" ht="32.25" customHeight="1" x14ac:dyDescent="0.25">
      <c r="B8" s="331" t="s">
        <v>87</v>
      </c>
      <c r="C8" s="333" t="s">
        <v>8</v>
      </c>
      <c r="D8" s="347" t="s">
        <v>79</v>
      </c>
      <c r="E8" s="352" t="s">
        <v>117</v>
      </c>
      <c r="F8" s="341" t="s">
        <v>10</v>
      </c>
      <c r="G8" s="342"/>
      <c r="H8" s="342"/>
      <c r="I8" s="343"/>
      <c r="J8" s="335" t="s">
        <v>99</v>
      </c>
      <c r="K8" s="335" t="s">
        <v>42</v>
      </c>
      <c r="L8" s="338" t="s">
        <v>100</v>
      </c>
      <c r="M8" s="356" t="s">
        <v>122</v>
      </c>
      <c r="N8" s="359" t="s">
        <v>98</v>
      </c>
    </row>
    <row r="9" spans="1:21" s="202" customFormat="1" ht="57.75" customHeight="1" x14ac:dyDescent="0.25">
      <c r="B9" s="332"/>
      <c r="C9" s="334"/>
      <c r="D9" s="348"/>
      <c r="E9" s="353"/>
      <c r="F9" s="344"/>
      <c r="G9" s="345"/>
      <c r="H9" s="345"/>
      <c r="I9" s="346"/>
      <c r="J9" s="336"/>
      <c r="K9" s="336"/>
      <c r="L9" s="339"/>
      <c r="M9" s="357"/>
      <c r="N9" s="360"/>
    </row>
    <row r="10" spans="1:21" s="202" customFormat="1" ht="232.5" customHeight="1" x14ac:dyDescent="0.25">
      <c r="B10" s="332"/>
      <c r="C10" s="334"/>
      <c r="D10" s="349"/>
      <c r="E10" s="354"/>
      <c r="F10" s="221" t="s">
        <v>11</v>
      </c>
      <c r="G10" s="221" t="s">
        <v>84</v>
      </c>
      <c r="H10" s="221" t="s">
        <v>85</v>
      </c>
      <c r="I10" s="221" t="s">
        <v>114</v>
      </c>
      <c r="J10" s="337"/>
      <c r="K10" s="337"/>
      <c r="L10" s="340"/>
      <c r="M10" s="358"/>
      <c r="N10" s="361"/>
    </row>
    <row r="11" spans="1:21" s="203" customFormat="1" ht="21" customHeight="1" thickBot="1" x14ac:dyDescent="0.3">
      <c r="B11" s="332"/>
      <c r="C11" s="334"/>
      <c r="D11" s="225" t="s">
        <v>88</v>
      </c>
      <c r="E11" s="229" t="s">
        <v>76</v>
      </c>
      <c r="F11" s="220" t="s">
        <v>82</v>
      </c>
      <c r="G11" s="220" t="s">
        <v>81</v>
      </c>
      <c r="H11" s="220" t="s">
        <v>83</v>
      </c>
      <c r="I11" s="220" t="s">
        <v>86</v>
      </c>
      <c r="J11" s="230" t="s">
        <v>75</v>
      </c>
      <c r="K11" s="230" t="s">
        <v>41</v>
      </c>
      <c r="L11" s="231" t="s">
        <v>51</v>
      </c>
      <c r="M11" s="230" t="s">
        <v>120</v>
      </c>
      <c r="N11" s="224" t="s">
        <v>80</v>
      </c>
      <c r="O11" s="216"/>
      <c r="P11" s="207"/>
      <c r="Q11" s="159"/>
      <c r="R11" s="159"/>
    </row>
    <row r="12" spans="1:21" s="203" customFormat="1" ht="21" customHeight="1" thickBot="1" x14ac:dyDescent="0.3">
      <c r="B12" s="232">
        <v>1</v>
      </c>
      <c r="C12" s="233">
        <v>2</v>
      </c>
      <c r="D12" s="232">
        <v>3</v>
      </c>
      <c r="E12" s="234">
        <v>4</v>
      </c>
      <c r="F12" s="235">
        <v>5</v>
      </c>
      <c r="G12" s="236">
        <v>6</v>
      </c>
      <c r="H12" s="236">
        <v>7</v>
      </c>
      <c r="I12" s="235">
        <v>8</v>
      </c>
      <c r="J12" s="236">
        <v>9</v>
      </c>
      <c r="K12" s="236">
        <v>10</v>
      </c>
      <c r="L12" s="237">
        <v>11</v>
      </c>
      <c r="M12" s="236">
        <v>12</v>
      </c>
      <c r="N12" s="238">
        <v>13</v>
      </c>
    </row>
    <row r="13" spans="1:21" ht="55.5" customHeight="1" x14ac:dyDescent="0.25">
      <c r="A13" s="200">
        <v>1343001</v>
      </c>
      <c r="B13" s="227">
        <v>1</v>
      </c>
      <c r="C13" s="228" t="s">
        <v>22</v>
      </c>
      <c r="D13" s="265"/>
      <c r="E13" s="266"/>
      <c r="F13" s="267"/>
      <c r="G13" s="268"/>
      <c r="H13" s="268"/>
      <c r="I13" s="269"/>
      <c r="J13" s="270"/>
      <c r="K13" s="350">
        <v>0.80036838040173897</v>
      </c>
      <c r="L13" s="271"/>
      <c r="M13" s="272"/>
      <c r="N13" s="273">
        <v>190509479.94</v>
      </c>
      <c r="O13" s="208"/>
      <c r="P13" s="208"/>
      <c r="Q13" s="209"/>
      <c r="S13" s="209"/>
      <c r="T13" s="209"/>
      <c r="U13" s="210"/>
    </row>
    <row r="14" spans="1:21" ht="70.5" customHeight="1" x14ac:dyDescent="0.25">
      <c r="B14" s="214">
        <v>2</v>
      </c>
      <c r="C14" s="218" t="s">
        <v>119</v>
      </c>
      <c r="D14" s="240">
        <v>1332.5629061510731</v>
      </c>
      <c r="E14" s="241">
        <v>18941</v>
      </c>
      <c r="F14" s="242">
        <v>1.6528</v>
      </c>
      <c r="G14" s="243">
        <v>1</v>
      </c>
      <c r="H14" s="243">
        <v>1</v>
      </c>
      <c r="I14" s="274">
        <v>0.75</v>
      </c>
      <c r="J14" s="245">
        <f>D14*F14*G14*H14*I14</f>
        <v>1651.8449784648703</v>
      </c>
      <c r="K14" s="350"/>
      <c r="L14" s="256">
        <f>ROUND(J14*$K$13,6)</f>
        <v>1322.08449</v>
      </c>
      <c r="M14" s="246">
        <f>L14*E14</f>
        <v>25041602.325089999</v>
      </c>
      <c r="N14" s="247">
        <v>144015511.13999999</v>
      </c>
      <c r="O14" s="208"/>
      <c r="P14" s="208"/>
      <c r="Q14" s="209"/>
      <c r="S14" s="209"/>
      <c r="T14" s="209"/>
      <c r="U14" s="210"/>
    </row>
    <row r="15" spans="1:21" ht="36" customHeight="1" x14ac:dyDescent="0.25">
      <c r="B15" s="214">
        <v>3</v>
      </c>
      <c r="C15" s="218" t="s">
        <v>77</v>
      </c>
      <c r="D15" s="240">
        <v>1332.5629061510731</v>
      </c>
      <c r="E15" s="241">
        <v>40103</v>
      </c>
      <c r="F15" s="242">
        <v>1.1262000000000001</v>
      </c>
      <c r="G15" s="243">
        <v>1.113</v>
      </c>
      <c r="H15" s="243">
        <v>1</v>
      </c>
      <c r="I15" s="274">
        <v>0.81089999999999995</v>
      </c>
      <c r="J15" s="245">
        <f t="shared" ref="J15:J16" si="0">D15*F15*G15*H15*I15</f>
        <v>1354.4585144942066</v>
      </c>
      <c r="K15" s="350"/>
      <c r="L15" s="256">
        <f t="shared" ref="L15:L16" si="1">ROUND(J15*$K$13,6)</f>
        <v>1084.0657679999999</v>
      </c>
      <c r="M15" s="246">
        <f>L15*E15</f>
        <v>43474289.494103998</v>
      </c>
      <c r="N15" s="247">
        <v>585808173.47000003</v>
      </c>
      <c r="O15" s="208"/>
      <c r="P15" s="208"/>
      <c r="Q15" s="209"/>
      <c r="S15" s="209"/>
      <c r="T15" s="209"/>
      <c r="U15" s="210"/>
    </row>
    <row r="16" spans="1:21" ht="41.25" customHeight="1" thickBot="1" x14ac:dyDescent="0.3">
      <c r="B16" s="215">
        <v>4</v>
      </c>
      <c r="C16" s="219" t="s">
        <v>78</v>
      </c>
      <c r="D16" s="248">
        <v>1332.5629061510731</v>
      </c>
      <c r="E16" s="249">
        <v>71839</v>
      </c>
      <c r="F16" s="250">
        <v>0.98719999999999997</v>
      </c>
      <c r="G16" s="251">
        <v>1</v>
      </c>
      <c r="H16" s="251">
        <v>1</v>
      </c>
      <c r="I16" s="275">
        <v>1.4</v>
      </c>
      <c r="J16" s="253">
        <f t="shared" si="0"/>
        <v>1841.7085413332748</v>
      </c>
      <c r="K16" s="351"/>
      <c r="L16" s="257">
        <f t="shared" si="1"/>
        <v>1474.045282</v>
      </c>
      <c r="M16" s="254">
        <f>L16*E16</f>
        <v>105893939.01359801</v>
      </c>
      <c r="N16" s="255">
        <v>439144262.63999999</v>
      </c>
      <c r="O16" s="208"/>
      <c r="P16" s="208"/>
      <c r="Q16" s="209"/>
      <c r="S16" s="209"/>
      <c r="T16" s="209"/>
      <c r="U16" s="210"/>
    </row>
  </sheetData>
  <mergeCells count="18">
    <mergeCell ref="K13:K16"/>
    <mergeCell ref="E8:E10"/>
    <mergeCell ref="L1:N1"/>
    <mergeCell ref="L2:N2"/>
    <mergeCell ref="L3:N3"/>
    <mergeCell ref="M8:M10"/>
    <mergeCell ref="N8:N10"/>
    <mergeCell ref="C7:N7"/>
    <mergeCell ref="C6:N6"/>
    <mergeCell ref="C5:N5"/>
    <mergeCell ref="L4:N4"/>
    <mergeCell ref="B8:B11"/>
    <mergeCell ref="C8:C11"/>
    <mergeCell ref="J8:J10"/>
    <mergeCell ref="K8:K10"/>
    <mergeCell ref="L8:L10"/>
    <mergeCell ref="F8:I9"/>
    <mergeCell ref="D8:D10"/>
  </mergeCells>
  <pageMargins left="0.43307086614173229" right="0.15748031496062992" top="0.74803149606299213" bottom="0.39370078740157483" header="0.15748031496062992" footer="0.15748031496062992"/>
  <pageSetup paperSize="9" scale="6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15"/>
  <sheetViews>
    <sheetView view="pageBreakPreview" topLeftCell="B4" zoomScale="80" zoomScaleNormal="80" zoomScaleSheetLayoutView="80" workbookViewId="0">
      <selection activeCell="L13" sqref="L13:L15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8" width="16.28515625" style="203" customWidth="1"/>
    <col min="9" max="9" width="18.7109375" style="203" customWidth="1"/>
    <col min="10" max="10" width="17.7109375" style="200" customWidth="1"/>
    <col min="11" max="11" width="15" style="200" customWidth="1"/>
    <col min="12" max="12" width="18.5703125" style="200" customWidth="1"/>
    <col min="13" max="13" width="23.5703125" style="200" customWidth="1"/>
    <col min="14" max="14" width="20.85546875" style="200" customWidth="1"/>
    <col min="15" max="15" width="17.140625" style="200" customWidth="1"/>
    <col min="16" max="16" width="19.28515625" style="200" customWidth="1"/>
    <col min="17" max="17" width="15" style="200" customWidth="1"/>
    <col min="18" max="18" width="15" style="200" bestFit="1" customWidth="1"/>
    <col min="19" max="19" width="18.85546875" style="200" customWidth="1"/>
    <col min="20" max="20" width="20.85546875" style="200" customWidth="1"/>
    <col min="21" max="21" width="18.42578125" style="200" customWidth="1"/>
    <col min="22" max="16384" width="9.140625" style="200"/>
  </cols>
  <sheetData>
    <row r="1" spans="2:21" ht="18" customHeight="1" x14ac:dyDescent="0.3">
      <c r="L1" s="355" t="str">
        <f>'1.АМП_без Акуш и Стомат'!L1:N1</f>
        <v>Приложение № 1</v>
      </c>
      <c r="M1" s="355"/>
      <c r="N1" s="355"/>
    </row>
    <row r="2" spans="2:21" ht="18.75" customHeight="1" x14ac:dyDescent="0.3">
      <c r="L2" s="355" t="str">
        <f>'1.АМП_без Акуш и Стомат'!L2:N2</f>
        <v>к Дополнительному соглашению № 7</v>
      </c>
      <c r="M2" s="355"/>
      <c r="N2" s="355"/>
    </row>
    <row r="3" spans="2:21" ht="18.75" customHeight="1" x14ac:dyDescent="0.3">
      <c r="L3" s="355" t="str">
        <f>'1.АМП_без Акуш и Стомат'!L3:N3</f>
        <v>от "30" ноября 2023 года</v>
      </c>
      <c r="M3" s="355"/>
      <c r="N3" s="355"/>
    </row>
    <row r="4" spans="2:21" ht="20.25" customHeight="1" x14ac:dyDescent="0.25">
      <c r="L4" s="365"/>
      <c r="M4" s="365"/>
      <c r="N4" s="365"/>
    </row>
    <row r="5" spans="2:21" ht="46.5" customHeight="1" x14ac:dyDescent="0.25">
      <c r="C5" s="364" t="s">
        <v>92</v>
      </c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</row>
    <row r="6" spans="2:21" ht="22.5" customHeight="1" x14ac:dyDescent="0.25">
      <c r="C6" s="363" t="str">
        <f>'1.АМП_без Акуш и Стомат'!C6:N6</f>
        <v>на 2023 год (вступает в действие с 01 ноября 2023 года)</v>
      </c>
      <c r="D6" s="363"/>
      <c r="E6" s="363"/>
      <c r="F6" s="363"/>
      <c r="G6" s="363"/>
      <c r="H6" s="363"/>
      <c r="I6" s="363"/>
      <c r="J6" s="363"/>
      <c r="K6" s="363"/>
      <c r="L6" s="363"/>
      <c r="M6" s="363"/>
      <c r="N6" s="363"/>
    </row>
    <row r="7" spans="2:21" ht="24.75" customHeight="1" thickBot="1" x14ac:dyDescent="0.3">
      <c r="C7" s="362" t="s">
        <v>111</v>
      </c>
      <c r="D7" s="362"/>
      <c r="E7" s="362"/>
      <c r="F7" s="362"/>
      <c r="G7" s="362"/>
      <c r="H7" s="362"/>
      <c r="I7" s="362"/>
      <c r="J7" s="362"/>
      <c r="K7" s="362"/>
      <c r="L7" s="362"/>
      <c r="M7" s="362"/>
      <c r="N7" s="362"/>
    </row>
    <row r="8" spans="2:21" s="201" customFormat="1" ht="32.25" customHeight="1" x14ac:dyDescent="0.25">
      <c r="B8" s="331" t="s">
        <v>87</v>
      </c>
      <c r="C8" s="333" t="s">
        <v>8</v>
      </c>
      <c r="D8" s="347" t="s">
        <v>79</v>
      </c>
      <c r="E8" s="352" t="str">
        <f>'1.АМП_без Акуш и Стомат'!E8:E10</f>
        <v>Численность прикрепленных, застрахованных лиц                                              на 01.11.2023 (чел.)</v>
      </c>
      <c r="F8" s="341" t="s">
        <v>10</v>
      </c>
      <c r="G8" s="342"/>
      <c r="H8" s="342"/>
      <c r="I8" s="343"/>
      <c r="J8" s="335" t="s">
        <v>97</v>
      </c>
      <c r="K8" s="335" t="s">
        <v>42</v>
      </c>
      <c r="L8" s="338" t="s">
        <v>96</v>
      </c>
      <c r="M8" s="356" t="s">
        <v>123</v>
      </c>
      <c r="N8" s="359" t="s">
        <v>113</v>
      </c>
    </row>
    <row r="9" spans="2:21" s="202" customFormat="1" ht="69" customHeight="1" x14ac:dyDescent="0.25">
      <c r="B9" s="332"/>
      <c r="C9" s="334"/>
      <c r="D9" s="348"/>
      <c r="E9" s="353"/>
      <c r="F9" s="344"/>
      <c r="G9" s="345"/>
      <c r="H9" s="345"/>
      <c r="I9" s="346"/>
      <c r="J9" s="336"/>
      <c r="K9" s="336"/>
      <c r="L9" s="339"/>
      <c r="M9" s="357"/>
      <c r="N9" s="360"/>
    </row>
    <row r="10" spans="2:21" s="202" customFormat="1" ht="228.75" customHeight="1" x14ac:dyDescent="0.25">
      <c r="B10" s="332"/>
      <c r="C10" s="334"/>
      <c r="D10" s="349"/>
      <c r="E10" s="354"/>
      <c r="F10" s="221" t="s">
        <v>11</v>
      </c>
      <c r="G10" s="221" t="s">
        <v>84</v>
      </c>
      <c r="H10" s="221" t="s">
        <v>85</v>
      </c>
      <c r="I10" s="221" t="s">
        <v>114</v>
      </c>
      <c r="J10" s="337"/>
      <c r="K10" s="337"/>
      <c r="L10" s="340"/>
      <c r="M10" s="358"/>
      <c r="N10" s="361"/>
    </row>
    <row r="11" spans="2:21" s="203" customFormat="1" ht="21" customHeight="1" x14ac:dyDescent="0.25">
      <c r="B11" s="366"/>
      <c r="C11" s="367"/>
      <c r="D11" s="239" t="s">
        <v>89</v>
      </c>
      <c r="E11" s="204" t="s">
        <v>76</v>
      </c>
      <c r="F11" s="7" t="s">
        <v>82</v>
      </c>
      <c r="G11" s="7" t="s">
        <v>81</v>
      </c>
      <c r="H11" s="7" t="s">
        <v>83</v>
      </c>
      <c r="I11" s="7" t="s">
        <v>86</v>
      </c>
      <c r="J11" s="206" t="s">
        <v>91</v>
      </c>
      <c r="K11" s="206" t="s">
        <v>41</v>
      </c>
      <c r="L11" s="211" t="s">
        <v>90</v>
      </c>
      <c r="M11" s="206" t="s">
        <v>95</v>
      </c>
      <c r="N11" s="222" t="s">
        <v>94</v>
      </c>
      <c r="O11" s="216"/>
      <c r="P11" s="207"/>
      <c r="Q11" s="159"/>
      <c r="R11" s="159"/>
    </row>
    <row r="12" spans="2:21" s="203" customFormat="1" ht="21" customHeight="1" x14ac:dyDescent="0.25">
      <c r="B12" s="213">
        <v>1</v>
      </c>
      <c r="C12" s="217">
        <v>2</v>
      </c>
      <c r="D12" s="213">
        <v>3</v>
      </c>
      <c r="E12" s="204">
        <v>4</v>
      </c>
      <c r="F12" s="110">
        <v>5</v>
      </c>
      <c r="G12" s="205">
        <v>6</v>
      </c>
      <c r="H12" s="205">
        <v>7</v>
      </c>
      <c r="I12" s="110">
        <v>8</v>
      </c>
      <c r="J12" s="205">
        <v>9</v>
      </c>
      <c r="K12" s="205">
        <v>10</v>
      </c>
      <c r="L12" s="212">
        <v>11</v>
      </c>
      <c r="M12" s="205">
        <v>12</v>
      </c>
      <c r="N12" s="223">
        <v>13</v>
      </c>
    </row>
    <row r="13" spans="2:21" s="203" customFormat="1" ht="60" customHeight="1" x14ac:dyDescent="0.25">
      <c r="B13" s="213">
        <v>1</v>
      </c>
      <c r="C13" s="226" t="s">
        <v>118</v>
      </c>
      <c r="D13" s="258">
        <v>133.60359183233805</v>
      </c>
      <c r="E13" s="259">
        <v>44925</v>
      </c>
      <c r="F13" s="260">
        <v>1.3101</v>
      </c>
      <c r="G13" s="243">
        <v>1</v>
      </c>
      <c r="H13" s="243">
        <v>1</v>
      </c>
      <c r="I13" s="244">
        <v>1</v>
      </c>
      <c r="J13" s="245">
        <f>D13*F13*I13*G13</f>
        <v>175.03406565954609</v>
      </c>
      <c r="K13" s="368">
        <v>0.73488264732086495</v>
      </c>
      <c r="L13" s="256">
        <f>ROUND(J13*$K$13,6)</f>
        <v>128.62949800000001</v>
      </c>
      <c r="M13" s="246">
        <f>L13*E13</f>
        <v>5778680.1976500005</v>
      </c>
      <c r="N13" s="247">
        <v>34961730.039999999</v>
      </c>
    </row>
    <row r="14" spans="2:21" ht="36" customHeight="1" x14ac:dyDescent="0.25">
      <c r="B14" s="214">
        <v>2</v>
      </c>
      <c r="C14" s="218" t="s">
        <v>77</v>
      </c>
      <c r="D14" s="261">
        <v>133.60359183233805</v>
      </c>
      <c r="E14" s="241">
        <v>19966</v>
      </c>
      <c r="F14" s="262">
        <v>1.3249</v>
      </c>
      <c r="G14" s="243">
        <v>1.113</v>
      </c>
      <c r="H14" s="243">
        <v>1</v>
      </c>
      <c r="I14" s="244">
        <v>1</v>
      </c>
      <c r="J14" s="245">
        <f t="shared" ref="J14:J15" si="0">D14*F14*I14*G14</f>
        <v>197.01368688517377</v>
      </c>
      <c r="K14" s="350"/>
      <c r="L14" s="256">
        <f t="shared" ref="L14:L15" si="1">ROUND(J14*$K$13,6)</f>
        <v>144.78193999999999</v>
      </c>
      <c r="M14" s="246">
        <f t="shared" ref="M14:M15" si="2">L14*E14</f>
        <v>2890716.21404</v>
      </c>
      <c r="N14" s="247">
        <v>42641207.329999998</v>
      </c>
      <c r="O14" s="208"/>
      <c r="P14" s="208"/>
      <c r="Q14" s="209"/>
      <c r="S14" s="209"/>
      <c r="T14" s="209"/>
      <c r="U14" s="210"/>
    </row>
    <row r="15" spans="2:21" ht="41.25" customHeight="1" thickBot="1" x14ac:dyDescent="0.3">
      <c r="B15" s="215">
        <v>3</v>
      </c>
      <c r="C15" s="219" t="s">
        <v>78</v>
      </c>
      <c r="D15" s="263">
        <v>133.60359183233805</v>
      </c>
      <c r="E15" s="249">
        <v>1248</v>
      </c>
      <c r="F15" s="264">
        <v>1.363</v>
      </c>
      <c r="G15" s="251">
        <v>1</v>
      </c>
      <c r="H15" s="251">
        <v>1</v>
      </c>
      <c r="I15" s="252">
        <v>1</v>
      </c>
      <c r="J15" s="253">
        <f t="shared" si="0"/>
        <v>182.10169566747678</v>
      </c>
      <c r="K15" s="351"/>
      <c r="L15" s="257">
        <f t="shared" si="1"/>
        <v>133.823376</v>
      </c>
      <c r="M15" s="254">
        <f t="shared" si="2"/>
        <v>167011.573248</v>
      </c>
      <c r="N15" s="255">
        <v>2465301.4900000002</v>
      </c>
      <c r="O15" s="208"/>
      <c r="P15" s="208"/>
      <c r="Q15" s="209"/>
      <c r="S15" s="209"/>
      <c r="T15" s="209"/>
      <c r="U15" s="210"/>
    </row>
  </sheetData>
  <mergeCells count="18">
    <mergeCell ref="K13:K15"/>
    <mergeCell ref="C6:N6"/>
    <mergeCell ref="L1:N1"/>
    <mergeCell ref="L2:N2"/>
    <mergeCell ref="L3:N3"/>
    <mergeCell ref="L4:N4"/>
    <mergeCell ref="C5:N5"/>
    <mergeCell ref="N8:N10"/>
    <mergeCell ref="C7:N7"/>
    <mergeCell ref="J8:J10"/>
    <mergeCell ref="K8:K10"/>
    <mergeCell ref="L8:L10"/>
    <mergeCell ref="M8:M10"/>
    <mergeCell ref="B8:B11"/>
    <mergeCell ref="C8:C11"/>
    <mergeCell ref="D8:D10"/>
    <mergeCell ref="E8:E10"/>
    <mergeCell ref="F8:I9"/>
  </mergeCells>
  <pageMargins left="0.43307086614173229" right="0.15748031496062992" top="0.74803149606299213" bottom="0.39370078740157483" header="0.15748031496062992" footer="0.15748031496062992"/>
  <pageSetup paperSize="9"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U14"/>
  <sheetViews>
    <sheetView view="pageBreakPreview" topLeftCell="B1" zoomScale="80" zoomScaleNormal="80" zoomScaleSheetLayoutView="80" workbookViewId="0">
      <selection activeCell="L13" sqref="L13:L14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8" width="16.28515625" style="203" customWidth="1"/>
    <col min="9" max="9" width="18.42578125" style="203" customWidth="1"/>
    <col min="10" max="10" width="17.7109375" style="200" customWidth="1"/>
    <col min="11" max="11" width="15" style="200" customWidth="1"/>
    <col min="12" max="12" width="18.5703125" style="200" customWidth="1"/>
    <col min="13" max="13" width="23.5703125" style="200" customWidth="1"/>
    <col min="14" max="14" width="22.85546875" style="200" customWidth="1"/>
    <col min="15" max="15" width="17.140625" style="200" customWidth="1"/>
    <col min="16" max="16" width="19.28515625" style="200" customWidth="1"/>
    <col min="17" max="17" width="15" style="200" customWidth="1"/>
    <col min="18" max="18" width="15" style="200" bestFit="1" customWidth="1"/>
    <col min="19" max="19" width="18.85546875" style="200" customWidth="1"/>
    <col min="20" max="20" width="20.85546875" style="200" customWidth="1"/>
    <col min="21" max="21" width="18.42578125" style="200" customWidth="1"/>
    <col min="22" max="16384" width="9.140625" style="200"/>
  </cols>
  <sheetData>
    <row r="1" spans="2:21" ht="18" customHeight="1" x14ac:dyDescent="0.3">
      <c r="L1" s="355" t="str">
        <f>'1.АМП_без Акуш и Стомат'!L1:N1</f>
        <v>Приложение № 1</v>
      </c>
      <c r="M1" s="355"/>
      <c r="N1" s="355"/>
    </row>
    <row r="2" spans="2:21" ht="18.75" customHeight="1" x14ac:dyDescent="0.3">
      <c r="L2" s="355" t="str">
        <f>'1.АМП_без Акуш и Стомат'!L2:N2</f>
        <v>к Дополнительному соглашению № 7</v>
      </c>
      <c r="M2" s="355"/>
      <c r="N2" s="355"/>
    </row>
    <row r="3" spans="2:21" ht="18.75" customHeight="1" x14ac:dyDescent="0.3">
      <c r="L3" s="355" t="str">
        <f>'1.АМП_без Акуш и Стомат'!L3:N3</f>
        <v>от "30" ноября 2023 года</v>
      </c>
      <c r="M3" s="355"/>
      <c r="N3" s="355"/>
    </row>
    <row r="4" spans="2:21" ht="20.25" customHeight="1" x14ac:dyDescent="0.25">
      <c r="L4" s="365"/>
      <c r="M4" s="365"/>
      <c r="N4" s="365"/>
    </row>
    <row r="5" spans="2:21" ht="46.5" customHeight="1" x14ac:dyDescent="0.25">
      <c r="C5" s="364" t="s">
        <v>101</v>
      </c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</row>
    <row r="6" spans="2:21" ht="22.5" customHeight="1" x14ac:dyDescent="0.25">
      <c r="C6" s="363" t="str">
        <f>'1.АМП_без Акуш и Стомат'!C6:N6</f>
        <v>на 2023 год (вступает в действие с 01 ноября 2023 года)</v>
      </c>
      <c r="D6" s="363"/>
      <c r="E6" s="363"/>
      <c r="F6" s="363"/>
      <c r="G6" s="363"/>
      <c r="H6" s="363"/>
      <c r="I6" s="363"/>
      <c r="J6" s="363"/>
      <c r="K6" s="363"/>
      <c r="L6" s="363"/>
      <c r="M6" s="363"/>
      <c r="N6" s="363"/>
    </row>
    <row r="7" spans="2:21" ht="24.75" customHeight="1" thickBot="1" x14ac:dyDescent="0.3">
      <c r="C7" s="362" t="s">
        <v>112</v>
      </c>
      <c r="D7" s="362"/>
      <c r="E7" s="362"/>
      <c r="F7" s="362"/>
      <c r="G7" s="362"/>
      <c r="H7" s="362"/>
      <c r="I7" s="362"/>
      <c r="J7" s="362"/>
      <c r="K7" s="362"/>
      <c r="L7" s="362"/>
      <c r="M7" s="362"/>
      <c r="N7" s="362"/>
    </row>
    <row r="8" spans="2:21" s="201" customFormat="1" ht="32.25" customHeight="1" x14ac:dyDescent="0.25">
      <c r="B8" s="331" t="s">
        <v>87</v>
      </c>
      <c r="C8" s="333" t="s">
        <v>8</v>
      </c>
      <c r="D8" s="347" t="s">
        <v>79</v>
      </c>
      <c r="E8" s="352" t="str">
        <f>'1.АМП_без Акуш и Стомат'!E8:E10</f>
        <v>Численность прикрепленных, застрахованных лиц                                              на 01.11.2023 (чел.)</v>
      </c>
      <c r="F8" s="341" t="s">
        <v>10</v>
      </c>
      <c r="G8" s="342"/>
      <c r="H8" s="342"/>
      <c r="I8" s="343"/>
      <c r="J8" s="335" t="s">
        <v>102</v>
      </c>
      <c r="K8" s="335" t="s">
        <v>42</v>
      </c>
      <c r="L8" s="338" t="s">
        <v>103</v>
      </c>
      <c r="M8" s="356" t="s">
        <v>124</v>
      </c>
      <c r="N8" s="359" t="s">
        <v>104</v>
      </c>
    </row>
    <row r="9" spans="2:21" s="202" customFormat="1" ht="69" customHeight="1" x14ac:dyDescent="0.25">
      <c r="B9" s="332"/>
      <c r="C9" s="334"/>
      <c r="D9" s="348"/>
      <c r="E9" s="353"/>
      <c r="F9" s="344"/>
      <c r="G9" s="345"/>
      <c r="H9" s="345"/>
      <c r="I9" s="346"/>
      <c r="J9" s="336"/>
      <c r="K9" s="336"/>
      <c r="L9" s="339"/>
      <c r="M9" s="357"/>
      <c r="N9" s="360"/>
    </row>
    <row r="10" spans="2:21" s="202" customFormat="1" ht="231" customHeight="1" x14ac:dyDescent="0.25">
      <c r="B10" s="332"/>
      <c r="C10" s="334"/>
      <c r="D10" s="349"/>
      <c r="E10" s="354"/>
      <c r="F10" s="221" t="s">
        <v>11</v>
      </c>
      <c r="G10" s="221" t="s">
        <v>84</v>
      </c>
      <c r="H10" s="221" t="s">
        <v>85</v>
      </c>
      <c r="I10" s="221" t="s">
        <v>114</v>
      </c>
      <c r="J10" s="337"/>
      <c r="K10" s="337"/>
      <c r="L10" s="340"/>
      <c r="M10" s="358"/>
      <c r="N10" s="361"/>
    </row>
    <row r="11" spans="2:21" s="203" customFormat="1" ht="21" customHeight="1" x14ac:dyDescent="0.25">
      <c r="B11" s="366"/>
      <c r="C11" s="367"/>
      <c r="D11" s="239" t="s">
        <v>105</v>
      </c>
      <c r="E11" s="204" t="s">
        <v>76</v>
      </c>
      <c r="F11" s="7" t="s">
        <v>82</v>
      </c>
      <c r="G11" s="7" t="s">
        <v>81</v>
      </c>
      <c r="H11" s="7" t="s">
        <v>83</v>
      </c>
      <c r="I11" s="7" t="s">
        <v>86</v>
      </c>
      <c r="J11" s="206" t="s">
        <v>109</v>
      </c>
      <c r="K11" s="206" t="s">
        <v>41</v>
      </c>
      <c r="L11" s="211" t="s">
        <v>106</v>
      </c>
      <c r="M11" s="206" t="s">
        <v>107</v>
      </c>
      <c r="N11" s="222" t="s">
        <v>108</v>
      </c>
      <c r="O11" s="216"/>
      <c r="P11" s="207"/>
      <c r="Q11" s="159"/>
      <c r="R11" s="159"/>
    </row>
    <row r="12" spans="2:21" s="203" customFormat="1" ht="21" customHeight="1" x14ac:dyDescent="0.25">
      <c r="B12" s="213">
        <v>1</v>
      </c>
      <c r="C12" s="217">
        <v>2</v>
      </c>
      <c r="D12" s="213">
        <v>3</v>
      </c>
      <c r="E12" s="204">
        <v>4</v>
      </c>
      <c r="F12" s="110">
        <v>5</v>
      </c>
      <c r="G12" s="205">
        <v>6</v>
      </c>
      <c r="H12" s="205">
        <v>7</v>
      </c>
      <c r="I12" s="110">
        <v>8</v>
      </c>
      <c r="J12" s="205">
        <v>9</v>
      </c>
      <c r="K12" s="205">
        <v>10</v>
      </c>
      <c r="L12" s="212">
        <v>11</v>
      </c>
      <c r="M12" s="205">
        <v>12</v>
      </c>
      <c r="N12" s="223">
        <v>13</v>
      </c>
    </row>
    <row r="13" spans="2:21" ht="36" customHeight="1" x14ac:dyDescent="0.25">
      <c r="B13" s="214">
        <v>1</v>
      </c>
      <c r="C13" s="218" t="s">
        <v>77</v>
      </c>
      <c r="D13" s="240">
        <v>223.57923789212364</v>
      </c>
      <c r="E13" s="241">
        <v>40103</v>
      </c>
      <c r="F13" s="242">
        <v>1.2571000000000001</v>
      </c>
      <c r="G13" s="243">
        <v>1.113</v>
      </c>
      <c r="H13" s="243">
        <v>1</v>
      </c>
      <c r="I13" s="244">
        <v>1</v>
      </c>
      <c r="J13" s="245">
        <f>D13*F13*G13*H13*I13</f>
        <v>312.82140492901198</v>
      </c>
      <c r="K13" s="369">
        <v>0.77735920657077695</v>
      </c>
      <c r="L13" s="256">
        <f>ROUND(J13*K13,6)</f>
        <v>243.174599</v>
      </c>
      <c r="M13" s="246">
        <f>L13*E13</f>
        <v>9752030.9436969999</v>
      </c>
      <c r="N13" s="247">
        <v>117054930.2</v>
      </c>
      <c r="O13" s="208"/>
      <c r="P13" s="208"/>
      <c r="Q13" s="209"/>
      <c r="S13" s="209"/>
      <c r="T13" s="209"/>
      <c r="U13" s="210"/>
    </row>
    <row r="14" spans="2:21" ht="41.25" customHeight="1" thickBot="1" x14ac:dyDescent="0.3">
      <c r="B14" s="215">
        <v>2</v>
      </c>
      <c r="C14" s="219" t="s">
        <v>78</v>
      </c>
      <c r="D14" s="248">
        <v>223.57923789212364</v>
      </c>
      <c r="E14" s="249">
        <v>90780</v>
      </c>
      <c r="F14" s="250">
        <v>1.2365999999999999</v>
      </c>
      <c r="G14" s="251">
        <v>1</v>
      </c>
      <c r="H14" s="251">
        <v>1</v>
      </c>
      <c r="I14" s="252">
        <v>1</v>
      </c>
      <c r="J14" s="253">
        <f>D14*F14*G14*H14*I14</f>
        <v>276.47808557740007</v>
      </c>
      <c r="K14" s="370"/>
      <c r="L14" s="257">
        <f>ROUND(J14*K13,6)</f>
        <v>214.922785</v>
      </c>
      <c r="M14" s="254">
        <f>L14*E14</f>
        <v>19510690.4223</v>
      </c>
      <c r="N14" s="255">
        <v>239915854.25</v>
      </c>
      <c r="O14" s="208"/>
      <c r="P14" s="208"/>
      <c r="Q14" s="209"/>
      <c r="S14" s="209"/>
      <c r="T14" s="209"/>
      <c r="U14" s="210"/>
    </row>
  </sheetData>
  <mergeCells count="18">
    <mergeCell ref="C6:N6"/>
    <mergeCell ref="L1:N1"/>
    <mergeCell ref="L2:N2"/>
    <mergeCell ref="L3:N3"/>
    <mergeCell ref="L4:N4"/>
    <mergeCell ref="C5:N5"/>
    <mergeCell ref="N8:N10"/>
    <mergeCell ref="K13:K14"/>
    <mergeCell ref="C7:N7"/>
    <mergeCell ref="B8:B11"/>
    <mergeCell ref="C8:C11"/>
    <mergeCell ref="D8:D10"/>
    <mergeCell ref="E8:E10"/>
    <mergeCell ref="F8:I9"/>
    <mergeCell ref="J8:J10"/>
    <mergeCell ref="K8:K10"/>
    <mergeCell ref="L8:L10"/>
    <mergeCell ref="M8:M10"/>
  </mergeCells>
  <pageMargins left="0.43307086614173229" right="0.15748031496062992" top="0.74803149606299213" bottom="0.39370078740157483" header="0.15748031496062992" footer="0.15748031496062992"/>
  <pageSetup paperSize="9"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75" t="s">
        <v>45</v>
      </c>
      <c r="D1" s="375"/>
      <c r="E1" s="375"/>
      <c r="F1" s="375"/>
      <c r="G1" s="375"/>
      <c r="H1" s="375"/>
      <c r="I1" s="375"/>
      <c r="J1" s="115"/>
      <c r="K1" s="115"/>
    </row>
    <row r="2" spans="2:22" ht="22.5" customHeight="1" x14ac:dyDescent="0.3">
      <c r="C2" s="375"/>
      <c r="D2" s="375"/>
      <c r="E2" s="375"/>
      <c r="F2" s="375"/>
      <c r="G2" s="375"/>
      <c r="H2" s="375"/>
      <c r="I2" s="375"/>
      <c r="J2" s="116"/>
      <c r="K2" s="116"/>
    </row>
    <row r="3" spans="2:22" ht="37.5" customHeight="1" x14ac:dyDescent="0.3">
      <c r="C3" s="305"/>
      <c r="D3" s="305"/>
      <c r="E3" s="305"/>
      <c r="F3" s="305"/>
      <c r="G3" s="305"/>
      <c r="H3" s="305"/>
      <c r="I3" s="305"/>
      <c r="J3" s="122"/>
      <c r="K3" s="122"/>
    </row>
    <row r="4" spans="2:22" s="3" customFormat="1" ht="43.9" customHeight="1" x14ac:dyDescent="0.3">
      <c r="B4" s="376" t="s">
        <v>7</v>
      </c>
      <c r="C4" s="376" t="s">
        <v>8</v>
      </c>
      <c r="D4" s="376" t="s">
        <v>9</v>
      </c>
      <c r="E4" s="376" t="s">
        <v>27</v>
      </c>
      <c r="F4" s="376" t="s">
        <v>19</v>
      </c>
      <c r="G4" s="376" t="s">
        <v>21</v>
      </c>
      <c r="H4" s="316" t="s">
        <v>20</v>
      </c>
      <c r="I4" s="316"/>
      <c r="J4" s="52"/>
      <c r="K4" s="52"/>
    </row>
    <row r="5" spans="2:22" s="4" customFormat="1" ht="62.25" customHeight="1" x14ac:dyDescent="0.3">
      <c r="B5" s="377"/>
      <c r="C5" s="377"/>
      <c r="D5" s="377"/>
      <c r="E5" s="377"/>
      <c r="F5" s="377"/>
      <c r="G5" s="377"/>
      <c r="H5" s="316"/>
      <c r="I5" s="316"/>
      <c r="J5" s="52"/>
      <c r="K5" s="52"/>
    </row>
    <row r="6" spans="2:22" s="4" customFormat="1" ht="49.5" customHeight="1" x14ac:dyDescent="0.3">
      <c r="B6" s="378"/>
      <c r="C6" s="378"/>
      <c r="D6" s="378"/>
      <c r="E6" s="378"/>
      <c r="F6" s="378"/>
      <c r="G6" s="378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371" t="e">
        <f>K10/L10</f>
        <v>#REF!</v>
      </c>
      <c r="I8" s="371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372"/>
      <c r="I9" s="372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373"/>
      <c r="I10" s="373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374" t="e">
        <f>K12/L12</f>
        <v>#REF!</v>
      </c>
      <c r="I11" s="374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374"/>
      <c r="I12" s="374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374" t="e">
        <f>K16/L16</f>
        <v>#REF!</v>
      </c>
      <c r="I13" s="371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374"/>
      <c r="I14" s="372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374"/>
      <c r="I15" s="372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374"/>
      <c r="I16" s="373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371" t="e">
        <f>K19/L19</f>
        <v>#REF!</v>
      </c>
      <c r="I17" s="371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372"/>
      <c r="I18" s="372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373"/>
      <c r="I19" s="372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B4:B6"/>
    <mergeCell ref="C4:C6"/>
    <mergeCell ref="D4:D6"/>
    <mergeCell ref="E4:E6"/>
    <mergeCell ref="F4:F6"/>
    <mergeCell ref="G4:G6"/>
    <mergeCell ref="H4:I5"/>
    <mergeCell ref="H17:H19"/>
    <mergeCell ref="I17:I19"/>
    <mergeCell ref="H11:H12"/>
    <mergeCell ref="I11:I12"/>
    <mergeCell ref="H8:H10"/>
    <mergeCell ref="I8:I10"/>
    <mergeCell ref="H13:H16"/>
    <mergeCell ref="I13:I1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23</vt:i4>
      </vt:variant>
    </vt:vector>
  </HeadingPairs>
  <TitlesOfParts>
    <vt:vector size="35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1.АМП_без Акуш и Стомат</vt:lpstr>
      <vt:lpstr>2. АМП_Акушерств</vt:lpstr>
      <vt:lpstr>3. АМП_Стоматология</vt:lpstr>
      <vt:lpstr>тарифы (с плот.) (2)</vt:lpstr>
      <vt:lpstr>тарифы (с плот.)</vt:lpstr>
      <vt:lpstr>тарифы (без плотн) (2)</vt:lpstr>
      <vt:lpstr>тарифы (без плотн)</vt:lpstr>
      <vt:lpstr>'1.АМП_без Акуш и Стомат'!Заголовки_для_печати</vt:lpstr>
      <vt:lpstr>'2. АМП_Акушерств'!Заголовки_для_печати</vt:lpstr>
      <vt:lpstr>'3. АМП_Стоматология'!Заголовки_для_печати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'1.АМП_без Акуш и Стомат'!Область_печати</vt:lpstr>
      <vt:lpstr>'2. АМП_Акушерств'!Область_печати</vt:lpstr>
      <vt:lpstr>'3. АМП_Стоматология'!Область_печати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'Коэф плотности населения'!Область_печати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2023-11-30T22:48:19Z</cp:lastPrinted>
  <dcterms:created xsi:type="dcterms:W3CDTF">2015-02-06T05:02:21Z</dcterms:created>
  <dcterms:modified xsi:type="dcterms:W3CDTF">2023-11-30T23:22:37Z</dcterms:modified>
</cp:coreProperties>
</file>