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RV0\Share$\отдел ТПОМС\Комиссия по разработке ТПОМС\Комиссия 2023 год\Протокол № 8 от 19.07.2023\Приложение к вопросу № 08-02 от 19.07.2023 (ДС № 4)\"/>
    </mc:Choice>
  </mc:AlternateContent>
  <bookViews>
    <workbookView xWindow="0" yWindow="0" windowWidth="28800" windowHeight="11445" activeTab="1"/>
  </bookViews>
  <sheets>
    <sheet name="1. ФАП (Перечень)" sheetId="4" r:id="rId1"/>
    <sheet name="2. ФАП_ПН (руб.) с 01.07" sheetId="1" r:id="rId2"/>
  </sheets>
  <definedNames>
    <definedName name="_xlnm.Print_Area" localSheetId="0">'1. ФАП (Перечень)'!$A$1:$S$37</definedName>
    <definedName name="_xlnm.Print_Area" localSheetId="1">'2. ФАП_ПН (руб.) с 01.07'!$A$1:$H$12</definedName>
  </definedNames>
  <calcPr calcId="162913"/>
</workbook>
</file>

<file path=xl/calcChain.xml><?xml version="1.0" encoding="utf-8"?>
<calcChain xmlns="http://schemas.openxmlformats.org/spreadsheetml/2006/main">
  <c r="D12" i="1" l="1"/>
  <c r="Q34" i="4"/>
  <c r="L18" i="4"/>
  <c r="L17" i="4"/>
  <c r="L16" i="4"/>
  <c r="L15" i="4"/>
  <c r="L14" i="4"/>
  <c r="L21" i="4"/>
  <c r="L24" i="4"/>
  <c r="L23" i="4"/>
  <c r="L26" i="4"/>
  <c r="L29" i="4"/>
  <c r="L32" i="4"/>
  <c r="L31" i="4"/>
  <c r="L35" i="4"/>
  <c r="L37" i="4"/>
  <c r="G28" i="4"/>
  <c r="G25" i="4"/>
  <c r="G19" i="4"/>
  <c r="E12" i="1" l="1"/>
  <c r="F12" i="1" s="1"/>
  <c r="G12" i="1" s="1"/>
  <c r="H12" i="1" s="1"/>
  <c r="I35" i="4" l="1"/>
  <c r="N34" i="4"/>
  <c r="I37" i="4"/>
  <c r="I32" i="4"/>
  <c r="I31" i="4"/>
  <c r="I29" i="4"/>
  <c r="I24" i="4"/>
  <c r="I21" i="4"/>
  <c r="D19" i="4"/>
  <c r="I15" i="4"/>
  <c r="R37" i="4" l="1"/>
  <c r="Q37" i="4"/>
  <c r="S37" i="4"/>
  <c r="G37" i="4"/>
  <c r="G36" i="4" s="1"/>
  <c r="Q36" i="4"/>
  <c r="M36" i="4"/>
  <c r="H36" i="4"/>
  <c r="C36" i="4"/>
  <c r="R36" i="4" s="1"/>
  <c r="R35" i="4"/>
  <c r="Q35" i="4"/>
  <c r="G35" i="4"/>
  <c r="S34" i="4"/>
  <c r="R34" i="4"/>
  <c r="Q33" i="4"/>
  <c r="L34" i="4"/>
  <c r="G34" i="4"/>
  <c r="G33" i="4" s="1"/>
  <c r="M33" i="4"/>
  <c r="H33" i="4"/>
  <c r="C33" i="4"/>
  <c r="R33" i="4" s="1"/>
  <c r="R32" i="4"/>
  <c r="Q32" i="4"/>
  <c r="S32" i="4"/>
  <c r="G32" i="4"/>
  <c r="R31" i="4"/>
  <c r="Q31" i="4"/>
  <c r="Q30" i="4" s="1"/>
  <c r="S31" i="4"/>
  <c r="G31" i="4"/>
  <c r="R30" i="4"/>
  <c r="M30" i="4"/>
  <c r="H30" i="4"/>
  <c r="G30" i="4"/>
  <c r="C30" i="4"/>
  <c r="R29" i="4"/>
  <c r="Q29" i="4"/>
  <c r="S29" i="4"/>
  <c r="G29" i="4"/>
  <c r="R28" i="4"/>
  <c r="Q28" i="4"/>
  <c r="L28" i="4"/>
  <c r="G27" i="4"/>
  <c r="M27" i="4"/>
  <c r="Q27" i="4" s="1"/>
  <c r="H27" i="4"/>
  <c r="C27" i="4"/>
  <c r="C12" i="4" s="1"/>
  <c r="R26" i="4"/>
  <c r="Q26" i="4"/>
  <c r="G26" i="4"/>
  <c r="S26" i="4" s="1"/>
  <c r="R25" i="4"/>
  <c r="Q25" i="4"/>
  <c r="L25" i="4"/>
  <c r="S25" i="4"/>
  <c r="R24" i="4"/>
  <c r="Q24" i="4"/>
  <c r="G24" i="4"/>
  <c r="S23" i="4"/>
  <c r="R23" i="4"/>
  <c r="Q23" i="4"/>
  <c r="Q22" i="4" s="1"/>
  <c r="G23" i="4"/>
  <c r="G22" i="4" s="1"/>
  <c r="M22" i="4"/>
  <c r="H22" i="4"/>
  <c r="C22" i="4"/>
  <c r="R22" i="4" s="1"/>
  <c r="R21" i="4"/>
  <c r="Q21" i="4"/>
  <c r="Q20" i="4" s="1"/>
  <c r="L20" i="4"/>
  <c r="G21" i="4"/>
  <c r="M20" i="4"/>
  <c r="M12" i="4" s="1"/>
  <c r="H20" i="4"/>
  <c r="G20" i="4"/>
  <c r="C20" i="4"/>
  <c r="R20" i="4" s="1"/>
  <c r="R19" i="4"/>
  <c r="Q19" i="4"/>
  <c r="L19" i="4"/>
  <c r="R18" i="4"/>
  <c r="Q18" i="4"/>
  <c r="S18" i="4"/>
  <c r="G18" i="4"/>
  <c r="R17" i="4"/>
  <c r="Q17" i="4"/>
  <c r="L13" i="4"/>
  <c r="G17" i="4"/>
  <c r="S17" i="4" s="1"/>
  <c r="R16" i="4"/>
  <c r="Q16" i="4"/>
  <c r="G16" i="4"/>
  <c r="S16" i="4" s="1"/>
  <c r="R15" i="4"/>
  <c r="Q15" i="4"/>
  <c r="G15" i="4"/>
  <c r="R14" i="4"/>
  <c r="Q14" i="4"/>
  <c r="Q13" i="4" s="1"/>
  <c r="G14" i="4"/>
  <c r="M13" i="4"/>
  <c r="H13" i="4"/>
  <c r="H12" i="4" s="1"/>
  <c r="C13" i="4"/>
  <c r="R13" i="4" s="1"/>
  <c r="S35" i="4" l="1"/>
  <c r="L33" i="4"/>
  <c r="S33" i="4" s="1"/>
  <c r="L27" i="4"/>
  <c r="S27" i="4" s="1"/>
  <c r="S24" i="4"/>
  <c r="L22" i="4"/>
  <c r="S22" i="4" s="1"/>
  <c r="S20" i="4"/>
  <c r="S19" i="4"/>
  <c r="G13" i="4"/>
  <c r="G12" i="4" s="1"/>
  <c r="S15" i="4"/>
  <c r="Q12" i="4"/>
  <c r="R12" i="4"/>
  <c r="S21" i="4"/>
  <c r="S28" i="4"/>
  <c r="S14" i="4"/>
  <c r="L30" i="4"/>
  <c r="S30" i="4" s="1"/>
  <c r="R27" i="4"/>
  <c r="L36" i="4"/>
  <c r="S36" i="4" s="1"/>
  <c r="S13" i="4" l="1"/>
  <c r="S12" i="4" s="1"/>
  <c r="L12" i="4"/>
  <c r="H4" i="1" l="1"/>
  <c r="H3" i="1" l="1"/>
  <c r="H1" i="1"/>
  <c r="H2" i="1"/>
</calcChain>
</file>

<file path=xl/sharedStrings.xml><?xml version="1.0" encoding="utf-8"?>
<sst xmlns="http://schemas.openxmlformats.org/spreadsheetml/2006/main" count="115" uniqueCount="82">
  <si>
    <t>п/п</t>
  </si>
  <si>
    <t>Наименование МО</t>
  </si>
  <si>
    <t>Всего по МО</t>
  </si>
  <si>
    <t>сумма тыс.руб.</t>
  </si>
  <si>
    <t>кол-во ФП/ ФАПов</t>
  </si>
  <si>
    <t xml:space="preserve">до 100 жителей                                                      </t>
  </si>
  <si>
    <t>от 100 до 900 жителей (соответствующие приказу МЗ)</t>
  </si>
  <si>
    <t xml:space="preserve">Объём финансирования ФП/ФАПов </t>
  </si>
  <si>
    <t>11</t>
  </si>
  <si>
    <t>12</t>
  </si>
  <si>
    <t>Таблица 1</t>
  </si>
  <si>
    <t>ГБУЗ "Магаданская областная больница"</t>
  </si>
  <si>
    <t>1.</t>
  </si>
  <si>
    <t xml:space="preserve"> 1.1</t>
  </si>
  <si>
    <t>филиал "Ольская районная больница"</t>
  </si>
  <si>
    <t>-</t>
  </si>
  <si>
    <t>ФАП с.Балаганное</t>
  </si>
  <si>
    <t>ФАП с.Клёпка</t>
  </si>
  <si>
    <t>ФАП с.Талон</t>
  </si>
  <si>
    <t>ФАП с. Тахтоямск</t>
  </si>
  <si>
    <t xml:space="preserve"> 1.2</t>
  </si>
  <si>
    <t xml:space="preserve">филиал "Среднеканская районная больница" </t>
  </si>
  <si>
    <t xml:space="preserve"> 1.3</t>
  </si>
  <si>
    <t>филиал "Северо-Эвенская районная больница"</t>
  </si>
  <si>
    <t>ФАП с.Гарманда</t>
  </si>
  <si>
    <t>ФАП .Тополовка</t>
  </si>
  <si>
    <t>ФАП с.Верний Парень</t>
  </si>
  <si>
    <t xml:space="preserve"> 1.4</t>
  </si>
  <si>
    <t xml:space="preserve">филиал "Тенькинская районная больница" </t>
  </si>
  <si>
    <t>ФАП пос.Мадаун</t>
  </si>
  <si>
    <t xml:space="preserve"> 1.5</t>
  </si>
  <si>
    <t xml:space="preserve">филиал "Хасынская районная больница" </t>
  </si>
  <si>
    <t xml:space="preserve"> 1.6</t>
  </si>
  <si>
    <t xml:space="preserve">филиал "Ягоднинская районная больница" </t>
  </si>
  <si>
    <r>
      <rPr>
        <sz val="12"/>
        <color theme="1"/>
        <rFont val="Times New Roman"/>
        <family val="1"/>
        <charset val="204"/>
      </rPr>
      <t>КУ</t>
    </r>
    <r>
      <rPr>
        <sz val="10"/>
        <color theme="1"/>
        <rFont val="Times New Roman"/>
        <family val="1"/>
        <charset val="204"/>
      </rPr>
      <t>мо</t>
    </r>
  </si>
  <si>
    <r>
      <rPr>
        <sz val="12"/>
        <color theme="1"/>
        <rFont val="Times New Roman"/>
        <family val="1"/>
        <charset val="204"/>
      </rPr>
      <t>ОС</t>
    </r>
    <r>
      <rPr>
        <sz val="10"/>
        <color theme="1"/>
        <rFont val="Times New Roman"/>
        <family val="1"/>
        <charset val="204"/>
      </rPr>
      <t xml:space="preserve">фап тыс.руб. </t>
    </r>
  </si>
  <si>
    <r>
      <rPr>
        <sz val="12"/>
        <color theme="1"/>
        <rFont val="Times New Roman"/>
        <family val="1"/>
        <charset val="204"/>
      </rPr>
      <t>КС</t>
    </r>
    <r>
      <rPr>
        <sz val="7"/>
        <color theme="1"/>
        <rFont val="Times New Roman"/>
        <family val="1"/>
        <charset val="204"/>
      </rPr>
      <t>БНФ</t>
    </r>
  </si>
  <si>
    <r>
      <rPr>
        <sz val="12"/>
        <color theme="1"/>
        <rFont val="Times New Roman"/>
        <family val="1"/>
        <charset val="204"/>
      </rPr>
      <t>БНФ</t>
    </r>
    <r>
      <rPr>
        <sz val="7"/>
        <color theme="1"/>
        <rFont val="Times New Roman"/>
        <family val="1"/>
        <charset val="204"/>
      </rPr>
      <t>ФАП</t>
    </r>
  </si>
  <si>
    <t>от 100 до 900 жителей ( не соответствующие приказу МЗ)</t>
  </si>
  <si>
    <t xml:space="preserve">ПЕРЕЧЕНЬ  </t>
  </si>
  <si>
    <t>ФП, ФАП с указанием диапазона численности обслуживаемого населения, годового размера финансового обеспечения, а также информации о соответствии/несоответствии   ФП, ФАП требованиям, установленным положением об организации оказания первичной медико-санитарной помощи взрослому населению</t>
  </si>
  <si>
    <t>Таблица 2</t>
  </si>
  <si>
    <t>на месяц</t>
  </si>
  <si>
    <t>3</t>
  </si>
  <si>
    <t>4</t>
  </si>
  <si>
    <t>5</t>
  </si>
  <si>
    <t>6</t>
  </si>
  <si>
    <t>7</t>
  </si>
  <si>
    <t>8</t>
  </si>
  <si>
    <t>9</t>
  </si>
  <si>
    <t>10</t>
  </si>
  <si>
    <t>13</t>
  </si>
  <si>
    <t>14</t>
  </si>
  <si>
    <t>15</t>
  </si>
  <si>
    <t>16</t>
  </si>
  <si>
    <t>17</t>
  </si>
  <si>
    <t>18</t>
  </si>
  <si>
    <t>19</t>
  </si>
  <si>
    <t xml:space="preserve"> 1.7</t>
  </si>
  <si>
    <t xml:space="preserve">филиал "Сусуманская районная больница" </t>
  </si>
  <si>
    <r>
      <t xml:space="preserve">Объем финансового обеспечения фельдшерских / фельдшерско - акушерских пунктов, оказывающих амбулаторную медицинскую помощь в рамках базовой программы ОМС  2023 года
</t>
    </r>
    <r>
      <rPr>
        <b/>
        <sz val="12"/>
        <color rgb="FF0000FF"/>
        <rFont val="Times New Roman"/>
        <family val="1"/>
        <charset val="204"/>
      </rPr>
      <t>(вступает в действие с 01 июля 2023 года)</t>
    </r>
  </si>
  <si>
    <t>к Дополнительному соглашению № 4</t>
  </si>
  <si>
    <r>
      <t xml:space="preserve">ФАП с.Гадля 
</t>
    </r>
    <r>
      <rPr>
        <i/>
        <sz val="10"/>
        <color rgb="FF0000FF"/>
        <rFont val="Times New Roman"/>
        <family val="1"/>
        <charset val="204"/>
      </rPr>
      <t>с 01.01.23г по 11.05.23г</t>
    </r>
  </si>
  <si>
    <r>
      <t xml:space="preserve">ФП с.Ямск 
</t>
    </r>
    <r>
      <rPr>
        <i/>
        <sz val="10"/>
        <color rgb="FF0000FF"/>
        <rFont val="Times New Roman"/>
        <family val="1"/>
        <charset val="204"/>
      </rPr>
      <t>с 01.01.23г по 11.05.23г</t>
    </r>
  </si>
  <si>
    <r>
      <t xml:space="preserve">ФП с.Гижига 
</t>
    </r>
    <r>
      <rPr>
        <i/>
        <sz val="10"/>
        <color rgb="FF0000FF"/>
        <rFont val="Times New Roman"/>
        <family val="1"/>
        <charset val="204"/>
      </rPr>
      <t>с 01.01.23г по 11.05.23г</t>
    </r>
  </si>
  <si>
    <r>
      <t xml:space="preserve">ФАП пос. Омчак 
</t>
    </r>
    <r>
      <rPr>
        <i/>
        <sz val="10"/>
        <color rgb="FF0000FF"/>
        <rFont val="Times New Roman"/>
        <family val="1"/>
        <charset val="204"/>
      </rPr>
      <t>с 01.01.23г по 11.05.23г</t>
    </r>
  </si>
  <si>
    <r>
      <t xml:space="preserve">ФАП пос.Хасын 
</t>
    </r>
    <r>
      <rPr>
        <i/>
        <sz val="10"/>
        <color rgb="FF0000FF"/>
        <rFont val="Times New Roman"/>
        <family val="1"/>
        <charset val="204"/>
      </rPr>
      <t>с 01.01.23г по 11.05.23г</t>
    </r>
  </si>
  <si>
    <r>
      <t xml:space="preserve">ФАП пос.Талая 
</t>
    </r>
    <r>
      <rPr>
        <i/>
        <sz val="10"/>
        <color rgb="FF0000FF"/>
        <rFont val="Times New Roman"/>
        <family val="1"/>
        <charset val="204"/>
      </rPr>
      <t>с 01.01.23г по 11.05.23г</t>
    </r>
  </si>
  <si>
    <r>
      <t xml:space="preserve">ФАП пос.Дебин 
</t>
    </r>
    <r>
      <rPr>
        <i/>
        <sz val="10"/>
        <color rgb="FF0000FF"/>
        <rFont val="Times New Roman"/>
        <family val="1"/>
        <charset val="204"/>
      </rPr>
      <t>с 01.01.23г по 11.05.23г</t>
    </r>
  </si>
  <si>
    <r>
      <t xml:space="preserve">ФАП пос.Бурхала 
</t>
    </r>
    <r>
      <rPr>
        <i/>
        <sz val="10"/>
        <color rgb="FF0000FF"/>
        <rFont val="Times New Roman"/>
        <family val="1"/>
        <charset val="204"/>
      </rPr>
      <t>с 01.01.23г по 11.05.23г</t>
    </r>
  </si>
  <si>
    <t>Приложение № 3</t>
  </si>
  <si>
    <t>Численность , застрахованных лиц обслуживаемых ФАП/ФП на 01.07.23 (чел.)</t>
  </si>
  <si>
    <t>Всего объем ФАП/ФП, оказывающих амбулаторную медицинскую помощь на год (рублей)</t>
  </si>
  <si>
    <t>в том числе</t>
  </si>
  <si>
    <t>Объем финансового обеспечения  ФП/ФАП на месяц (рублей)</t>
  </si>
  <si>
    <t>январь-июнь 2023 года</t>
  </si>
  <si>
    <t>июль-декабрь 2023 года</t>
  </si>
  <si>
    <t>Фактический дифференци-рованный подушевой норматив финасирования ФП/ФАП в месяц с 01 июля 2023 года (рублей)</t>
  </si>
  <si>
    <r>
      <t xml:space="preserve">ФАП пгт. Холодный 
</t>
    </r>
    <r>
      <rPr>
        <i/>
        <sz val="10"/>
        <color rgb="FF0000FF"/>
        <rFont val="Times New Roman"/>
        <family val="1"/>
        <charset val="204"/>
      </rPr>
      <t>с 01.02.23г по 11.05.23г</t>
    </r>
  </si>
  <si>
    <r>
      <t xml:space="preserve">ФАП с.Верхний Сеймчан 
</t>
    </r>
    <r>
      <rPr>
        <i/>
        <sz val="10"/>
        <color rgb="FF0000FF"/>
        <rFont val="Times New Roman"/>
        <family val="1"/>
        <charset val="204"/>
      </rPr>
      <t>с 01.01.23г по 11.05.23г</t>
    </r>
  </si>
  <si>
    <t xml:space="preserve"> от "19" июля 2023 года</t>
  </si>
  <si>
    <t>ГБУЗ "Магаданская областная больница", 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</si>
</sst>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_-* #,##0.0_р_._-;\-* #,##0.0_р_._-;_-* &quot;-&quot;_р_._-;_-@_-"/>
    <numFmt numFmtId="167" formatCode="#,##0.0"/>
    <numFmt numFmtId="168" formatCode="#,##0.0000"/>
    <numFmt numFmtId="169" formatCode="_-* #,##0.00_р_._-;\-* #,##0.00_р_._-;_-* &quot;-&quot;_р_._-;_-@_-"/>
    <numFmt numFmtId="170" formatCode="0.0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.5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F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0">
    <xf numFmtId="0" fontId="0" fillId="0" borderId="0"/>
    <xf numFmtId="165" fontId="1" fillId="0" borderId="0" applyFont="0" applyFill="0" applyBorder="0" applyAlignment="0" applyProtection="0"/>
    <xf numFmtId="0" fontId="8" fillId="0" borderId="0"/>
    <xf numFmtId="0" fontId="1" fillId="0" borderId="0"/>
    <xf numFmtId="165" fontId="1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9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</cellStyleXfs>
  <cellXfs count="101">
    <xf numFmtId="0" fontId="0" fillId="0" borderId="0" xfId="0"/>
    <xf numFmtId="0" fontId="2" fillId="0" borderId="0" xfId="0" applyFont="1"/>
    <xf numFmtId="3" fontId="2" fillId="2" borderId="0" xfId="0" applyNumberFormat="1" applyFont="1" applyFill="1" applyAlignment="1">
      <alignment horizontal="center" vertical="center"/>
    </xf>
    <xf numFmtId="4" fontId="2" fillId="2" borderId="0" xfId="0" applyNumberFormat="1" applyFont="1" applyFill="1" applyAlignment="1">
      <alignment horizontal="right" vertical="center"/>
    </xf>
    <xf numFmtId="4" fontId="2" fillId="2" borderId="0" xfId="0" applyNumberFormat="1" applyFont="1" applyFill="1" applyAlignment="1">
      <alignment horizontal="center" vertical="center"/>
    </xf>
    <xf numFmtId="0" fontId="4" fillId="0" borderId="0" xfId="0" applyFont="1"/>
    <xf numFmtId="3" fontId="2" fillId="2" borderId="0" xfId="0" applyNumberFormat="1" applyFont="1" applyFill="1" applyAlignment="1">
      <alignment horizontal="center" vertical="center"/>
    </xf>
    <xf numFmtId="3" fontId="2" fillId="2" borderId="0" xfId="0" applyNumberFormat="1" applyFont="1" applyFill="1" applyAlignment="1">
      <alignment vertical="center"/>
    </xf>
    <xf numFmtId="3" fontId="2" fillId="2" borderId="0" xfId="0" applyNumberFormat="1" applyFont="1" applyFill="1" applyAlignment="1">
      <alignment horizontal="right" vertical="center"/>
    </xf>
    <xf numFmtId="49" fontId="5" fillId="0" borderId="11" xfId="0" applyNumberFormat="1" applyFont="1" applyBorder="1" applyAlignment="1">
      <alignment horizontal="center" vertical="center"/>
    </xf>
    <xf numFmtId="49" fontId="5" fillId="2" borderId="11" xfId="0" applyNumberFormat="1" applyFont="1" applyFill="1" applyBorder="1" applyAlignment="1">
      <alignment horizontal="center" vertical="center"/>
    </xf>
    <xf numFmtId="49" fontId="5" fillId="0" borderId="10" xfId="0" applyNumberFormat="1" applyFont="1" applyBorder="1" applyAlignment="1">
      <alignment horizontal="center"/>
    </xf>
    <xf numFmtId="49" fontId="5" fillId="0" borderId="11" xfId="0" applyNumberFormat="1" applyFont="1" applyBorder="1" applyAlignment="1">
      <alignment horizontal="center"/>
    </xf>
    <xf numFmtId="2" fontId="2" fillId="0" borderId="0" xfId="0" applyNumberFormat="1" applyFont="1"/>
    <xf numFmtId="0" fontId="2" fillId="0" borderId="0" xfId="0" applyFont="1" applyAlignment="1">
      <alignment horizontal="right"/>
    </xf>
    <xf numFmtId="1" fontId="2" fillId="0" borderId="0" xfId="0" applyNumberFormat="1" applyFont="1"/>
    <xf numFmtId="0" fontId="10" fillId="0" borderId="0" xfId="0" applyFont="1"/>
    <xf numFmtId="3" fontId="11" fillId="0" borderId="0" xfId="0" applyNumberFormat="1" applyFont="1" applyAlignment="1">
      <alignment horizontal="center" vertical="center"/>
    </xf>
    <xf numFmtId="4" fontId="10" fillId="0" borderId="0" xfId="0" applyNumberFormat="1" applyFont="1" applyAlignment="1">
      <alignment horizontal="center" vertical="center"/>
    </xf>
    <xf numFmtId="3" fontId="10" fillId="2" borderId="0" xfId="0" applyNumberFormat="1" applyFont="1" applyFill="1" applyAlignment="1">
      <alignment horizontal="center" vertical="center"/>
    </xf>
    <xf numFmtId="3" fontId="10" fillId="2" borderId="0" xfId="0" applyNumberFormat="1" applyFont="1" applyFill="1" applyAlignment="1">
      <alignment vertical="center"/>
    </xf>
    <xf numFmtId="4" fontId="10" fillId="2" borderId="0" xfId="0" applyNumberFormat="1" applyFont="1" applyFill="1" applyAlignment="1">
      <alignment horizontal="center" vertical="center"/>
    </xf>
    <xf numFmtId="3" fontId="10" fillId="2" borderId="5" xfId="0" applyNumberFormat="1" applyFont="1" applyFill="1" applyBorder="1" applyAlignment="1">
      <alignment horizontal="center" vertical="center" wrapText="1"/>
    </xf>
    <xf numFmtId="4" fontId="10" fillId="2" borderId="5" xfId="0" applyNumberFormat="1" applyFont="1" applyFill="1" applyBorder="1" applyAlignment="1">
      <alignment horizontal="center" vertical="center" wrapText="1"/>
    </xf>
    <xf numFmtId="49" fontId="10" fillId="2" borderId="5" xfId="0" applyNumberFormat="1" applyFont="1" applyFill="1" applyBorder="1" applyAlignment="1">
      <alignment horizontal="center" vertical="center"/>
    </xf>
    <xf numFmtId="164" fontId="12" fillId="2" borderId="5" xfId="1" applyNumberFormat="1" applyFont="1" applyFill="1" applyBorder="1" applyAlignment="1">
      <alignment horizontal="right" vertical="center"/>
    </xf>
    <xf numFmtId="166" fontId="12" fillId="2" borderId="5" xfId="1" applyNumberFormat="1" applyFont="1" applyFill="1" applyBorder="1" applyAlignment="1">
      <alignment horizontal="right" vertical="center"/>
    </xf>
    <xf numFmtId="167" fontId="12" fillId="2" borderId="5" xfId="1" applyNumberFormat="1" applyFont="1" applyFill="1" applyBorder="1" applyAlignment="1">
      <alignment horizontal="right" vertical="center"/>
    </xf>
    <xf numFmtId="3" fontId="12" fillId="2" borderId="5" xfId="1" applyNumberFormat="1" applyFont="1" applyFill="1" applyBorder="1" applyAlignment="1">
      <alignment horizontal="right" vertical="center"/>
    </xf>
    <xf numFmtId="4" fontId="12" fillId="2" borderId="5" xfId="1" applyNumberFormat="1" applyFont="1" applyFill="1" applyBorder="1" applyAlignment="1">
      <alignment horizontal="right" vertical="center"/>
    </xf>
    <xf numFmtId="2" fontId="12" fillId="0" borderId="0" xfId="0" applyNumberFormat="1" applyFont="1"/>
    <xf numFmtId="0" fontId="12" fillId="0" borderId="0" xfId="0" applyFont="1"/>
    <xf numFmtId="3" fontId="12" fillId="0" borderId="5" xfId="1" applyNumberFormat="1" applyFont="1" applyBorder="1" applyAlignment="1">
      <alignment horizontal="right" vertical="center"/>
    </xf>
    <xf numFmtId="0" fontId="13" fillId="2" borderId="5" xfId="0" applyFont="1" applyFill="1" applyBorder="1" applyAlignment="1">
      <alignment horizontal="left" vertical="center" wrapText="1"/>
    </xf>
    <xf numFmtId="0" fontId="11" fillId="0" borderId="0" xfId="0" applyFont="1"/>
    <xf numFmtId="166" fontId="10" fillId="2" borderId="5" xfId="1" applyNumberFormat="1" applyFont="1" applyFill="1" applyBorder="1" applyAlignment="1">
      <alignment horizontal="right" vertical="center"/>
    </xf>
    <xf numFmtId="164" fontId="10" fillId="2" borderId="5" xfId="1" applyNumberFormat="1" applyFont="1" applyFill="1" applyBorder="1" applyAlignment="1">
      <alignment horizontal="right" vertical="center"/>
    </xf>
    <xf numFmtId="169" fontId="10" fillId="2" borderId="5" xfId="1" applyNumberFormat="1" applyFont="1" applyFill="1" applyBorder="1" applyAlignment="1">
      <alignment horizontal="right" vertical="center"/>
    </xf>
    <xf numFmtId="164" fontId="3" fillId="2" borderId="5" xfId="1" applyNumberFormat="1" applyFont="1" applyFill="1" applyBorder="1" applyAlignment="1">
      <alignment horizontal="right" vertical="center"/>
    </xf>
    <xf numFmtId="166" fontId="11" fillId="2" borderId="5" xfId="1" applyNumberFormat="1" applyFont="1" applyFill="1" applyBorder="1" applyAlignment="1">
      <alignment horizontal="right" vertical="center"/>
    </xf>
    <xf numFmtId="166" fontId="3" fillId="2" borderId="5" xfId="1" applyNumberFormat="1" applyFont="1" applyFill="1" applyBorder="1" applyAlignment="1">
      <alignment horizontal="right" vertical="center"/>
    </xf>
    <xf numFmtId="3" fontId="11" fillId="2" borderId="5" xfId="1" applyNumberFormat="1" applyFont="1" applyFill="1" applyBorder="1" applyAlignment="1">
      <alignment horizontal="center" vertical="center"/>
    </xf>
    <xf numFmtId="4" fontId="11" fillId="2" borderId="5" xfId="1" applyNumberFormat="1" applyFont="1" applyFill="1" applyBorder="1" applyAlignment="1">
      <alignment horizontal="center" vertical="center"/>
    </xf>
    <xf numFmtId="2" fontId="11" fillId="0" borderId="0" xfId="0" applyNumberFormat="1" applyFont="1"/>
    <xf numFmtId="167" fontId="11" fillId="2" borderId="5" xfId="1" applyNumberFormat="1" applyFont="1" applyFill="1" applyBorder="1" applyAlignment="1">
      <alignment horizontal="center" vertical="center"/>
    </xf>
    <xf numFmtId="166" fontId="11" fillId="2" borderId="5" xfId="1" applyNumberFormat="1" applyFont="1" applyFill="1" applyBorder="1" applyAlignment="1">
      <alignment horizontal="center" vertical="center"/>
    </xf>
    <xf numFmtId="164" fontId="11" fillId="2" borderId="5" xfId="1" applyNumberFormat="1" applyFont="1" applyFill="1" applyBorder="1" applyAlignment="1">
      <alignment horizontal="center" vertical="center"/>
    </xf>
    <xf numFmtId="3" fontId="11" fillId="0" borderId="5" xfId="1" applyNumberFormat="1" applyFont="1" applyBorder="1" applyAlignment="1">
      <alignment horizontal="center" vertical="center"/>
    </xf>
    <xf numFmtId="166" fontId="11" fillId="0" borderId="5" xfId="1" applyNumberFormat="1" applyFont="1" applyBorder="1" applyAlignment="1">
      <alignment horizontal="center" vertical="center"/>
    </xf>
    <xf numFmtId="169" fontId="16" fillId="2" borderId="5" xfId="1" applyNumberFormat="1" applyFont="1" applyFill="1" applyBorder="1" applyAlignment="1">
      <alignment horizontal="right" vertical="center"/>
    </xf>
    <xf numFmtId="4" fontId="17" fillId="2" borderId="0" xfId="0" applyNumberFormat="1" applyFont="1" applyFill="1" applyAlignment="1">
      <alignment horizontal="right" vertical="center"/>
    </xf>
    <xf numFmtId="4" fontId="18" fillId="2" borderId="0" xfId="0" applyNumberFormat="1" applyFont="1" applyFill="1" applyAlignment="1">
      <alignment horizontal="right" vertical="center"/>
    </xf>
    <xf numFmtId="169" fontId="11" fillId="2" borderId="5" xfId="1" applyNumberFormat="1" applyFont="1" applyFill="1" applyBorder="1" applyAlignment="1">
      <alignment horizontal="center" vertical="center"/>
    </xf>
    <xf numFmtId="169" fontId="11" fillId="0" borderId="5" xfId="1" applyNumberFormat="1" applyFont="1" applyBorder="1" applyAlignment="1">
      <alignment horizontal="center" vertical="center"/>
    </xf>
    <xf numFmtId="169" fontId="11" fillId="2" borderId="5" xfId="1" applyNumberFormat="1" applyFont="1" applyFill="1" applyBorder="1" applyAlignment="1">
      <alignment horizontal="right" vertical="center"/>
    </xf>
    <xf numFmtId="49" fontId="5" fillId="2" borderId="16" xfId="0" applyNumberFormat="1" applyFont="1" applyFill="1" applyBorder="1" applyAlignment="1">
      <alignment horizontal="center" vertical="center"/>
    </xf>
    <xf numFmtId="0" fontId="21" fillId="0" borderId="0" xfId="0" applyFont="1"/>
    <xf numFmtId="49" fontId="21" fillId="2" borderId="5" xfId="0" applyNumberFormat="1" applyFont="1" applyFill="1" applyBorder="1" applyAlignment="1">
      <alignment horizontal="center"/>
    </xf>
    <xf numFmtId="0" fontId="15" fillId="2" borderId="7" xfId="0" applyFont="1" applyFill="1" applyBorder="1" applyAlignment="1">
      <alignment horizontal="left" vertical="center" wrapText="1"/>
    </xf>
    <xf numFmtId="0" fontId="15" fillId="2" borderId="7" xfId="0" applyFont="1" applyFill="1" applyBorder="1" applyAlignment="1">
      <alignment vertical="center" wrapText="1"/>
    </xf>
    <xf numFmtId="16" fontId="15" fillId="2" borderId="5" xfId="0" applyNumberFormat="1" applyFont="1" applyFill="1" applyBorder="1" applyAlignment="1">
      <alignment horizontal="center" vertical="center"/>
    </xf>
    <xf numFmtId="0" fontId="15" fillId="2" borderId="5" xfId="5" applyFont="1" applyFill="1" applyBorder="1" applyAlignment="1">
      <alignment vertical="center" wrapText="1"/>
    </xf>
    <xf numFmtId="3" fontId="13" fillId="2" borderId="5" xfId="0" applyNumberFormat="1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5" fillId="0" borderId="0" xfId="0" applyFont="1"/>
    <xf numFmtId="170" fontId="11" fillId="0" borderId="0" xfId="0" applyNumberFormat="1" applyFont="1"/>
    <xf numFmtId="4" fontId="3" fillId="2" borderId="5" xfId="1" applyNumberFormat="1" applyFont="1" applyFill="1" applyBorder="1" applyAlignment="1">
      <alignment horizontal="right" vertical="center"/>
    </xf>
    <xf numFmtId="169" fontId="3" fillId="2" borderId="5" xfId="1" applyNumberFormat="1" applyFont="1" applyFill="1" applyBorder="1" applyAlignment="1">
      <alignment horizontal="right" vertical="center"/>
    </xf>
    <xf numFmtId="3" fontId="20" fillId="2" borderId="19" xfId="3" applyNumberFormat="1" applyFont="1" applyFill="1" applyBorder="1" applyAlignment="1">
      <alignment horizontal="center" vertical="center" wrapText="1"/>
    </xf>
    <xf numFmtId="49" fontId="5" fillId="2" borderId="20" xfId="0" applyNumberFormat="1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7" fillId="0" borderId="14" xfId="0" applyFont="1" applyFill="1" applyBorder="1" applyAlignment="1">
      <alignment horizontal="left" vertical="center" wrapText="1"/>
    </xf>
    <xf numFmtId="3" fontId="7" fillId="0" borderId="14" xfId="0" applyNumberFormat="1" applyFont="1" applyFill="1" applyBorder="1" applyAlignment="1">
      <alignment horizontal="center" vertical="center" wrapText="1"/>
    </xf>
    <xf numFmtId="4" fontId="2" fillId="2" borderId="14" xfId="1" applyNumberFormat="1" applyFont="1" applyFill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center" vertical="center"/>
    </xf>
    <xf numFmtId="168" fontId="18" fillId="2" borderId="14" xfId="1" applyNumberFormat="1" applyFont="1" applyFill="1" applyBorder="1" applyAlignment="1">
      <alignment horizontal="center" vertical="center"/>
    </xf>
    <xf numFmtId="4" fontId="18" fillId="2" borderId="23" xfId="1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right" vertical="top" wrapText="1"/>
    </xf>
    <xf numFmtId="0" fontId="21" fillId="2" borderId="5" xfId="0" applyFont="1" applyFill="1" applyBorder="1" applyAlignment="1">
      <alignment horizontal="center" vertical="center" wrapText="1"/>
    </xf>
    <xf numFmtId="4" fontId="10" fillId="2" borderId="5" xfId="0" applyNumberFormat="1" applyFont="1" applyFill="1" applyBorder="1" applyAlignment="1">
      <alignment horizontal="center" vertical="center" wrapText="1"/>
    </xf>
    <xf numFmtId="4" fontId="6" fillId="2" borderId="15" xfId="0" applyNumberFormat="1" applyFont="1" applyFill="1" applyBorder="1" applyAlignment="1">
      <alignment horizontal="center" vertical="center" wrapText="1"/>
    </xf>
    <xf numFmtId="4" fontId="6" fillId="2" borderId="14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4" fontId="6" fillId="2" borderId="17" xfId="0" applyNumberFormat="1" applyFont="1" applyFill="1" applyBorder="1" applyAlignment="1">
      <alignment horizontal="center" vertical="center" wrapText="1"/>
    </xf>
    <xf numFmtId="4" fontId="6" fillId="2" borderId="18" xfId="0" applyNumberFormat="1" applyFont="1" applyFill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4" fontId="6" fillId="2" borderId="13" xfId="0" applyNumberFormat="1" applyFont="1" applyFill="1" applyBorder="1" applyAlignment="1">
      <alignment horizontal="center" vertical="center" wrapText="1"/>
    </xf>
    <xf numFmtId="4" fontId="6" fillId="2" borderId="12" xfId="0" applyNumberFormat="1" applyFont="1" applyFill="1" applyBorder="1" applyAlignment="1">
      <alignment horizontal="center" vertical="center" wrapText="1"/>
    </xf>
    <xf numFmtId="4" fontId="6" fillId="2" borderId="3" xfId="0" applyNumberFormat="1" applyFont="1" applyFill="1" applyBorder="1" applyAlignment="1">
      <alignment horizontal="center" vertical="center" wrapText="1"/>
    </xf>
    <xf numFmtId="4" fontId="6" fillId="2" borderId="4" xfId="0" applyNumberFormat="1" applyFont="1" applyFill="1" applyBorder="1" applyAlignment="1">
      <alignment horizontal="center" vertical="center" wrapText="1"/>
    </xf>
  </cellXfs>
  <cellStyles count="40">
    <cellStyle name="Обычный" xfId="0" builtinId="0"/>
    <cellStyle name="Обычный 2" xfId="3"/>
    <cellStyle name="Обычный 2 2" xfId="5"/>
    <cellStyle name="Обычный 3" xfId="6"/>
    <cellStyle name="Обычный 3 2" xfId="7"/>
    <cellStyle name="Обычный 4" xfId="2"/>
    <cellStyle name="Процентный 2" xfId="8"/>
    <cellStyle name="Финансовый" xfId="1" builtinId="3"/>
    <cellStyle name="Финансовый 10" xfId="9"/>
    <cellStyle name="Финансовый 11" xfId="10"/>
    <cellStyle name="Финансовый 12" xfId="11"/>
    <cellStyle name="Финансовый 13" xfId="12"/>
    <cellStyle name="Финансовый 14" xfId="13"/>
    <cellStyle name="Финансовый 15" xfId="14"/>
    <cellStyle name="Финансовый 16" xfId="15"/>
    <cellStyle name="Финансовый 17" xfId="16"/>
    <cellStyle name="Финансовый 18" xfId="17"/>
    <cellStyle name="Финансовый 19" xfId="18"/>
    <cellStyle name="Финансовый 2" xfId="4"/>
    <cellStyle name="Финансовый 20" xfId="19"/>
    <cellStyle name="Финансовый 21" xfId="20"/>
    <cellStyle name="Финансовый 22" xfId="21"/>
    <cellStyle name="Финансовый 23" xfId="22"/>
    <cellStyle name="Финансовый 24" xfId="23"/>
    <cellStyle name="Финансовый 25" xfId="24"/>
    <cellStyle name="Финансовый 26" xfId="25"/>
    <cellStyle name="Финансовый 27" xfId="26"/>
    <cellStyle name="Финансовый 28" xfId="27"/>
    <cellStyle name="Финансовый 29" xfId="28"/>
    <cellStyle name="Финансовый 3" xfId="29"/>
    <cellStyle name="Финансовый 30" xfId="30"/>
    <cellStyle name="Финансовый 31" xfId="31"/>
    <cellStyle name="Финансовый 32" xfId="32"/>
    <cellStyle name="Финансовый 33" xfId="33"/>
    <cellStyle name="Финансовый 4" xfId="34"/>
    <cellStyle name="Финансовый 5" xfId="35"/>
    <cellStyle name="Финансовый 6" xfId="36"/>
    <cellStyle name="Финансовый 7" xfId="37"/>
    <cellStyle name="Финансовый 8" xfId="38"/>
    <cellStyle name="Финансовый 9" xfId="39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0"/>
  <sheetViews>
    <sheetView view="pageBreakPreview" topLeftCell="A28" zoomScale="110" zoomScaleNormal="100" zoomScaleSheetLayoutView="110" workbookViewId="0">
      <selection activeCell="T2" sqref="T1:W1048576"/>
    </sheetView>
  </sheetViews>
  <sheetFormatPr defaultColWidth="9.140625" defaultRowHeight="12.75" x14ac:dyDescent="0.2"/>
  <cols>
    <col min="1" max="1" width="4" style="56" customWidth="1"/>
    <col min="2" max="2" width="41.85546875" style="56" customWidth="1"/>
    <col min="3" max="3" width="8.42578125" style="17" customWidth="1"/>
    <col min="4" max="4" width="9.140625" style="17" customWidth="1"/>
    <col min="5" max="5" width="7.5703125" style="17" customWidth="1"/>
    <col min="6" max="6" width="7.140625" style="17" customWidth="1"/>
    <col min="7" max="7" width="9" style="18" customWidth="1"/>
    <col min="8" max="8" width="8.42578125" style="19" customWidth="1"/>
    <col min="9" max="9" width="9.140625" style="19" customWidth="1"/>
    <col min="10" max="10" width="7.140625" style="19" customWidth="1"/>
    <col min="11" max="11" width="6.7109375" style="19" customWidth="1"/>
    <col min="12" max="12" width="10" style="18" customWidth="1"/>
    <col min="13" max="13" width="7.85546875" style="19" customWidth="1"/>
    <col min="14" max="14" width="9.5703125" style="19" customWidth="1"/>
    <col min="15" max="15" width="6.7109375" style="19" customWidth="1"/>
    <col min="16" max="16" width="7.140625" style="19" customWidth="1"/>
    <col min="17" max="17" width="10" style="18" customWidth="1"/>
    <col min="18" max="18" width="7.42578125" style="19" customWidth="1"/>
    <col min="19" max="19" width="11" style="21" customWidth="1"/>
    <col min="20" max="16384" width="9.140625" style="16"/>
  </cols>
  <sheetData>
    <row r="1" spans="1:21" ht="15" x14ac:dyDescent="0.2">
      <c r="Q1" s="3"/>
      <c r="R1" s="3"/>
      <c r="S1" s="3" t="s">
        <v>70</v>
      </c>
    </row>
    <row r="2" spans="1:21" ht="15" x14ac:dyDescent="0.2">
      <c r="Q2" s="3"/>
      <c r="R2" s="3"/>
      <c r="S2" s="3" t="s">
        <v>61</v>
      </c>
    </row>
    <row r="3" spans="1:21" ht="15" x14ac:dyDescent="0.2">
      <c r="Q3" s="8"/>
      <c r="R3" s="8"/>
      <c r="S3" s="8" t="s">
        <v>80</v>
      </c>
    </row>
    <row r="4" spans="1:21" x14ac:dyDescent="0.2">
      <c r="R4" s="20"/>
      <c r="S4" s="50"/>
    </row>
    <row r="5" spans="1:21" x14ac:dyDescent="0.2">
      <c r="A5" s="78" t="s">
        <v>39</v>
      </c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</row>
    <row r="6" spans="1:21" ht="25.5" customHeight="1" x14ac:dyDescent="0.2">
      <c r="A6" s="79" t="s">
        <v>40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79"/>
    </row>
    <row r="7" spans="1:21" ht="15.75" customHeight="1" x14ac:dyDescent="0.2">
      <c r="A7" s="80" t="s">
        <v>10</v>
      </c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</row>
    <row r="8" spans="1:21" ht="15" customHeight="1" x14ac:dyDescent="0.2">
      <c r="A8" s="81" t="s">
        <v>0</v>
      </c>
      <c r="B8" s="81" t="s">
        <v>1</v>
      </c>
      <c r="C8" s="82" t="s">
        <v>7</v>
      </c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 t="s">
        <v>2</v>
      </c>
      <c r="S8" s="82"/>
    </row>
    <row r="9" spans="1:21" ht="24" customHeight="1" x14ac:dyDescent="0.2">
      <c r="A9" s="81"/>
      <c r="B9" s="81"/>
      <c r="C9" s="82" t="s">
        <v>5</v>
      </c>
      <c r="D9" s="82"/>
      <c r="E9" s="82"/>
      <c r="F9" s="82"/>
      <c r="G9" s="82"/>
      <c r="H9" s="82" t="s">
        <v>6</v>
      </c>
      <c r="I9" s="82"/>
      <c r="J9" s="82"/>
      <c r="K9" s="82"/>
      <c r="L9" s="82"/>
      <c r="M9" s="82" t="s">
        <v>38</v>
      </c>
      <c r="N9" s="82"/>
      <c r="O9" s="82"/>
      <c r="P9" s="82"/>
      <c r="Q9" s="82"/>
      <c r="R9" s="82"/>
      <c r="S9" s="82"/>
    </row>
    <row r="10" spans="1:21" ht="36.75" customHeight="1" x14ac:dyDescent="0.2">
      <c r="A10" s="81"/>
      <c r="B10" s="81"/>
      <c r="C10" s="22" t="s">
        <v>4</v>
      </c>
      <c r="D10" s="22" t="s">
        <v>37</v>
      </c>
      <c r="E10" s="22" t="s">
        <v>34</v>
      </c>
      <c r="F10" s="22" t="s">
        <v>36</v>
      </c>
      <c r="G10" s="23" t="s">
        <v>35</v>
      </c>
      <c r="H10" s="22" t="s">
        <v>4</v>
      </c>
      <c r="I10" s="22" t="s">
        <v>37</v>
      </c>
      <c r="J10" s="22" t="s">
        <v>34</v>
      </c>
      <c r="K10" s="22" t="s">
        <v>36</v>
      </c>
      <c r="L10" s="23" t="s">
        <v>35</v>
      </c>
      <c r="M10" s="22" t="s">
        <v>4</v>
      </c>
      <c r="N10" s="22" t="s">
        <v>37</v>
      </c>
      <c r="O10" s="22" t="s">
        <v>34</v>
      </c>
      <c r="P10" s="22" t="s">
        <v>36</v>
      </c>
      <c r="Q10" s="23" t="s">
        <v>35</v>
      </c>
      <c r="R10" s="22" t="s">
        <v>4</v>
      </c>
      <c r="S10" s="23" t="s">
        <v>3</v>
      </c>
    </row>
    <row r="11" spans="1:21" x14ac:dyDescent="0.2">
      <c r="A11" s="57">
        <v>1</v>
      </c>
      <c r="B11" s="57">
        <v>2</v>
      </c>
      <c r="C11" s="24" t="s">
        <v>43</v>
      </c>
      <c r="D11" s="24" t="s">
        <v>44</v>
      </c>
      <c r="E11" s="24" t="s">
        <v>45</v>
      </c>
      <c r="F11" s="24" t="s">
        <v>46</v>
      </c>
      <c r="G11" s="24" t="s">
        <v>47</v>
      </c>
      <c r="H11" s="24" t="s">
        <v>48</v>
      </c>
      <c r="I11" s="24" t="s">
        <v>49</v>
      </c>
      <c r="J11" s="24" t="s">
        <v>50</v>
      </c>
      <c r="K11" s="24" t="s">
        <v>8</v>
      </c>
      <c r="L11" s="24" t="s">
        <v>9</v>
      </c>
      <c r="M11" s="24" t="s">
        <v>51</v>
      </c>
      <c r="N11" s="24" t="s">
        <v>52</v>
      </c>
      <c r="O11" s="24" t="s">
        <v>53</v>
      </c>
      <c r="P11" s="24" t="s">
        <v>54</v>
      </c>
      <c r="Q11" s="24" t="s">
        <v>55</v>
      </c>
      <c r="R11" s="24" t="s">
        <v>56</v>
      </c>
      <c r="S11" s="24" t="s">
        <v>57</v>
      </c>
    </row>
    <row r="12" spans="1:21" s="34" customFormat="1" ht="28.5" customHeight="1" x14ac:dyDescent="0.2">
      <c r="A12" s="58" t="s">
        <v>12</v>
      </c>
      <c r="B12" s="59" t="s">
        <v>81</v>
      </c>
      <c r="C12" s="46">
        <f>C13+C20+C22+C27+C30+C33+C36</f>
        <v>3</v>
      </c>
      <c r="D12" s="45"/>
      <c r="E12" s="45"/>
      <c r="F12" s="52"/>
      <c r="G12" s="42">
        <f>G13+G20+G22+G27+G30+G33+G36</f>
        <v>4887.25</v>
      </c>
      <c r="H12" s="41">
        <f>H13+H20+H22+H27+H30+H33+H36</f>
        <v>14</v>
      </c>
      <c r="I12" s="41"/>
      <c r="J12" s="44"/>
      <c r="K12" s="44"/>
      <c r="L12" s="44">
        <f>L13+L20+L22+L27+L30+L33+L36</f>
        <v>36330</v>
      </c>
      <c r="M12" s="46">
        <f>M13+M20+M22+M27+M30+M33+M36</f>
        <v>1</v>
      </c>
      <c r="N12" s="46"/>
      <c r="O12" s="46"/>
      <c r="P12" s="46"/>
      <c r="Q12" s="45">
        <f>Q13+Q20+Q22+Q27+Q30+Q33+Q36</f>
        <v>955.83</v>
      </c>
      <c r="R12" s="41">
        <f>R13+R20+R22+R27+R30+R33+R36</f>
        <v>18</v>
      </c>
      <c r="S12" s="42">
        <f>S13+S20+S22+S27+S30+S33+S36</f>
        <v>42173.08</v>
      </c>
      <c r="T12" s="43"/>
      <c r="U12" s="66"/>
    </row>
    <row r="13" spans="1:21" s="34" customFormat="1" ht="18" customHeight="1" x14ac:dyDescent="0.2">
      <c r="A13" s="60" t="s">
        <v>13</v>
      </c>
      <c r="B13" s="61" t="s">
        <v>14</v>
      </c>
      <c r="C13" s="46">
        <f t="shared" ref="C13:Q13" si="0">SUM(C14:C19)</f>
        <v>1</v>
      </c>
      <c r="D13" s="45"/>
      <c r="E13" s="45"/>
      <c r="F13" s="52"/>
      <c r="G13" s="42">
        <f t="shared" si="0"/>
        <v>735.25</v>
      </c>
      <c r="H13" s="46">
        <f t="shared" si="0"/>
        <v>5</v>
      </c>
      <c r="I13" s="46"/>
      <c r="J13" s="46"/>
      <c r="K13" s="46"/>
      <c r="L13" s="44">
        <f t="shared" si="0"/>
        <v>18078.5</v>
      </c>
      <c r="M13" s="46">
        <f t="shared" si="0"/>
        <v>0</v>
      </c>
      <c r="N13" s="46"/>
      <c r="O13" s="46"/>
      <c r="P13" s="46"/>
      <c r="Q13" s="45">
        <f t="shared" si="0"/>
        <v>0</v>
      </c>
      <c r="R13" s="41">
        <f t="shared" ref="R13:R37" si="1">C13+H13+M13</f>
        <v>6</v>
      </c>
      <c r="S13" s="42">
        <f>G13+L13+Q13</f>
        <v>18813.75</v>
      </c>
      <c r="T13" s="43"/>
    </row>
    <row r="14" spans="1:21" s="31" customFormat="1" ht="16.5" customHeight="1" x14ac:dyDescent="0.2">
      <c r="A14" s="62" t="s">
        <v>15</v>
      </c>
      <c r="B14" s="33" t="s">
        <v>16</v>
      </c>
      <c r="C14" s="25">
        <v>0</v>
      </c>
      <c r="D14" s="35"/>
      <c r="E14" s="35"/>
      <c r="F14" s="37"/>
      <c r="G14" s="29">
        <f>ROUND(D14*E14*F14*C14,1)</f>
        <v>0</v>
      </c>
      <c r="H14" s="25">
        <v>1</v>
      </c>
      <c r="I14" s="35">
        <v>4152</v>
      </c>
      <c r="J14" s="35">
        <v>1</v>
      </c>
      <c r="K14" s="35">
        <v>1</v>
      </c>
      <c r="L14" s="29">
        <f t="shared" ref="L14:L18" si="2">ROUND(I14*J14*K14,2)*H14</f>
        <v>4152</v>
      </c>
      <c r="M14" s="25">
        <v>0</v>
      </c>
      <c r="N14" s="35"/>
      <c r="O14" s="37"/>
      <c r="P14" s="35"/>
      <c r="Q14" s="26">
        <f t="shared" ref="Q14:Q17" si="3">ROUND(1087.7*3.402*0.65,1)*M14</f>
        <v>0</v>
      </c>
      <c r="R14" s="28">
        <f t="shared" si="1"/>
        <v>1</v>
      </c>
      <c r="S14" s="29">
        <f t="shared" ref="S14:S37" si="4">G14+L14+Q14</f>
        <v>4152</v>
      </c>
      <c r="T14" s="30"/>
    </row>
    <row r="15" spans="1:21" s="31" customFormat="1" ht="23.25" customHeight="1" x14ac:dyDescent="0.2">
      <c r="A15" s="62" t="s">
        <v>15</v>
      </c>
      <c r="B15" s="33" t="s">
        <v>62</v>
      </c>
      <c r="C15" s="25">
        <v>0</v>
      </c>
      <c r="D15" s="35"/>
      <c r="E15" s="35"/>
      <c r="F15" s="37"/>
      <c r="G15" s="29">
        <f t="shared" ref="G15:G17" si="5">ROUND(1087.7*3.402*0.5,1)*C15</f>
        <v>0</v>
      </c>
      <c r="H15" s="25">
        <v>1</v>
      </c>
      <c r="I15" s="35">
        <f>4152/12*4.25</f>
        <v>1470.5</v>
      </c>
      <c r="J15" s="35">
        <v>1</v>
      </c>
      <c r="K15" s="35">
        <v>1</v>
      </c>
      <c r="L15" s="29">
        <f t="shared" si="2"/>
        <v>1470.5</v>
      </c>
      <c r="M15" s="25">
        <v>0</v>
      </c>
      <c r="N15" s="25"/>
      <c r="O15" s="25"/>
      <c r="P15" s="25"/>
      <c r="Q15" s="26">
        <f t="shared" si="3"/>
        <v>0</v>
      </c>
      <c r="R15" s="28">
        <f t="shared" si="1"/>
        <v>1</v>
      </c>
      <c r="S15" s="29">
        <f t="shared" si="4"/>
        <v>1470.5</v>
      </c>
      <c r="T15" s="30"/>
    </row>
    <row r="16" spans="1:21" s="31" customFormat="1" ht="16.5" customHeight="1" x14ac:dyDescent="0.2">
      <c r="A16" s="62" t="s">
        <v>15</v>
      </c>
      <c r="B16" s="33" t="s">
        <v>17</v>
      </c>
      <c r="C16" s="25">
        <v>0</v>
      </c>
      <c r="D16" s="35"/>
      <c r="E16" s="35"/>
      <c r="F16" s="37"/>
      <c r="G16" s="29">
        <f t="shared" si="5"/>
        <v>0</v>
      </c>
      <c r="H16" s="25">
        <v>1</v>
      </c>
      <c r="I16" s="35">
        <v>4152</v>
      </c>
      <c r="J16" s="35">
        <v>1</v>
      </c>
      <c r="K16" s="35">
        <v>1</v>
      </c>
      <c r="L16" s="29">
        <f t="shared" si="2"/>
        <v>4152</v>
      </c>
      <c r="M16" s="25">
        <v>0</v>
      </c>
      <c r="N16" s="25"/>
      <c r="O16" s="25"/>
      <c r="P16" s="25"/>
      <c r="Q16" s="26">
        <f t="shared" si="3"/>
        <v>0</v>
      </c>
      <c r="R16" s="28">
        <f t="shared" si="1"/>
        <v>1</v>
      </c>
      <c r="S16" s="29">
        <f t="shared" si="4"/>
        <v>4152</v>
      </c>
      <c r="T16" s="30"/>
    </row>
    <row r="17" spans="1:20" s="31" customFormat="1" ht="16.5" customHeight="1" x14ac:dyDescent="0.2">
      <c r="A17" s="62" t="s">
        <v>15</v>
      </c>
      <c r="B17" s="33" t="s">
        <v>18</v>
      </c>
      <c r="C17" s="25">
        <v>0</v>
      </c>
      <c r="D17" s="35"/>
      <c r="E17" s="35"/>
      <c r="F17" s="37"/>
      <c r="G17" s="29">
        <f t="shared" si="5"/>
        <v>0</v>
      </c>
      <c r="H17" s="25">
        <v>1</v>
      </c>
      <c r="I17" s="35">
        <v>4152</v>
      </c>
      <c r="J17" s="35">
        <v>1</v>
      </c>
      <c r="K17" s="35">
        <v>1</v>
      </c>
      <c r="L17" s="29">
        <f t="shared" si="2"/>
        <v>4152</v>
      </c>
      <c r="M17" s="25">
        <v>0</v>
      </c>
      <c r="N17" s="25"/>
      <c r="O17" s="25"/>
      <c r="P17" s="25"/>
      <c r="Q17" s="26">
        <f t="shared" si="3"/>
        <v>0</v>
      </c>
      <c r="R17" s="28">
        <f t="shared" si="1"/>
        <v>1</v>
      </c>
      <c r="S17" s="29">
        <f t="shared" si="4"/>
        <v>4152</v>
      </c>
      <c r="T17" s="30"/>
    </row>
    <row r="18" spans="1:20" s="31" customFormat="1" ht="16.5" customHeight="1" x14ac:dyDescent="0.2">
      <c r="A18" s="62" t="s">
        <v>15</v>
      </c>
      <c r="B18" s="33" t="s">
        <v>19</v>
      </c>
      <c r="C18" s="25">
        <v>0</v>
      </c>
      <c r="D18" s="35"/>
      <c r="E18" s="35"/>
      <c r="F18" s="37"/>
      <c r="G18" s="29">
        <f>ROUND(1087.7*3.402*0.5,1)*C18</f>
        <v>0</v>
      </c>
      <c r="H18" s="25">
        <v>1</v>
      </c>
      <c r="I18" s="35">
        <v>4152</v>
      </c>
      <c r="J18" s="35">
        <v>1</v>
      </c>
      <c r="K18" s="35">
        <v>1</v>
      </c>
      <c r="L18" s="29">
        <f t="shared" si="2"/>
        <v>4152</v>
      </c>
      <c r="M18" s="25">
        <v>0</v>
      </c>
      <c r="N18" s="25"/>
      <c r="O18" s="25"/>
      <c r="P18" s="25"/>
      <c r="Q18" s="26">
        <f>ROUND(1087.7*3.402*0.65,1)*M18</f>
        <v>0</v>
      </c>
      <c r="R18" s="28">
        <f t="shared" si="1"/>
        <v>1</v>
      </c>
      <c r="S18" s="29">
        <f t="shared" si="4"/>
        <v>4152</v>
      </c>
      <c r="T18" s="30"/>
    </row>
    <row r="19" spans="1:20" s="31" customFormat="1" ht="24" customHeight="1" x14ac:dyDescent="0.2">
      <c r="A19" s="62" t="s">
        <v>15</v>
      </c>
      <c r="B19" s="33" t="s">
        <v>63</v>
      </c>
      <c r="C19" s="32">
        <v>1</v>
      </c>
      <c r="D19" s="27">
        <f>4152/12*4.25</f>
        <v>1470.5</v>
      </c>
      <c r="E19" s="35">
        <v>0.5</v>
      </c>
      <c r="F19" s="37">
        <v>1</v>
      </c>
      <c r="G19" s="29">
        <f>ROUND(D19*E19*F19,2)*C19</f>
        <v>735.25</v>
      </c>
      <c r="H19" s="25">
        <v>0</v>
      </c>
      <c r="I19" s="36"/>
      <c r="J19" s="36"/>
      <c r="K19" s="36"/>
      <c r="L19" s="27">
        <f>ROUND(1087.7*3.402,1)*H19</f>
        <v>0</v>
      </c>
      <c r="M19" s="25">
        <v>0</v>
      </c>
      <c r="N19" s="25"/>
      <c r="O19" s="25"/>
      <c r="P19" s="25"/>
      <c r="Q19" s="26">
        <f>ROUND(1087.7*3.402*0.65,1)*M19</f>
        <v>0</v>
      </c>
      <c r="R19" s="28">
        <f t="shared" si="1"/>
        <v>1</v>
      </c>
      <c r="S19" s="29">
        <f t="shared" si="4"/>
        <v>735.25</v>
      </c>
      <c r="T19" s="30"/>
    </row>
    <row r="20" spans="1:20" s="34" customFormat="1" ht="25.5" customHeight="1" x14ac:dyDescent="0.2">
      <c r="A20" s="60" t="s">
        <v>20</v>
      </c>
      <c r="B20" s="61" t="s">
        <v>21</v>
      </c>
      <c r="C20" s="47">
        <f t="shared" ref="C20:Q20" si="6">C21</f>
        <v>0</v>
      </c>
      <c r="D20" s="48"/>
      <c r="E20" s="48"/>
      <c r="F20" s="53"/>
      <c r="G20" s="42">
        <f t="shared" si="6"/>
        <v>0</v>
      </c>
      <c r="H20" s="47">
        <f t="shared" si="6"/>
        <v>1</v>
      </c>
      <c r="I20" s="47"/>
      <c r="J20" s="47"/>
      <c r="K20" s="47"/>
      <c r="L20" s="44">
        <f t="shared" si="6"/>
        <v>1470.5</v>
      </c>
      <c r="M20" s="38">
        <f t="shared" si="6"/>
        <v>0</v>
      </c>
      <c r="N20" s="38"/>
      <c r="O20" s="38"/>
      <c r="P20" s="38"/>
      <c r="Q20" s="45">
        <f t="shared" si="6"/>
        <v>0</v>
      </c>
      <c r="R20" s="41">
        <f t="shared" si="1"/>
        <v>1</v>
      </c>
      <c r="S20" s="42">
        <f t="shared" si="4"/>
        <v>1470.5</v>
      </c>
      <c r="T20" s="43"/>
    </row>
    <row r="21" spans="1:20" s="31" customFormat="1" ht="24.75" customHeight="1" x14ac:dyDescent="0.2">
      <c r="A21" s="62" t="s">
        <v>15</v>
      </c>
      <c r="B21" s="33" t="s">
        <v>79</v>
      </c>
      <c r="C21" s="32"/>
      <c r="D21" s="35"/>
      <c r="E21" s="35"/>
      <c r="F21" s="37"/>
      <c r="G21" s="29">
        <f>ROUND(D21*E21*F21,1)*C21</f>
        <v>0</v>
      </c>
      <c r="H21" s="25">
        <v>1</v>
      </c>
      <c r="I21" s="35">
        <f>4152/12*4.25</f>
        <v>1470.5</v>
      </c>
      <c r="J21" s="36">
        <v>1</v>
      </c>
      <c r="K21" s="36">
        <v>1</v>
      </c>
      <c r="L21" s="29">
        <f>ROUND(I21*J21*K21,2)*H21</f>
        <v>1470.5</v>
      </c>
      <c r="M21" s="25">
        <v>0</v>
      </c>
      <c r="N21" s="25"/>
      <c r="O21" s="25"/>
      <c r="P21" s="25"/>
      <c r="Q21" s="26">
        <f>ROUND(1087.7*3.402*0.65,1)*M21</f>
        <v>0</v>
      </c>
      <c r="R21" s="28">
        <f t="shared" si="1"/>
        <v>1</v>
      </c>
      <c r="S21" s="29">
        <f t="shared" si="4"/>
        <v>1470.5</v>
      </c>
      <c r="T21" s="30"/>
    </row>
    <row r="22" spans="1:20" s="34" customFormat="1" ht="24.75" customHeight="1" x14ac:dyDescent="0.2">
      <c r="A22" s="63" t="s">
        <v>22</v>
      </c>
      <c r="B22" s="61" t="s">
        <v>23</v>
      </c>
      <c r="C22" s="41">
        <f t="shared" ref="C22:Q22" si="7">SUM(C23:C26)</f>
        <v>1</v>
      </c>
      <c r="D22" s="45"/>
      <c r="E22" s="45"/>
      <c r="F22" s="52"/>
      <c r="G22" s="42">
        <f t="shared" si="7"/>
        <v>2076</v>
      </c>
      <c r="H22" s="41">
        <f t="shared" si="7"/>
        <v>3</v>
      </c>
      <c r="I22" s="41"/>
      <c r="J22" s="41"/>
      <c r="K22" s="41"/>
      <c r="L22" s="44">
        <f>SUM(L23:L26)</f>
        <v>9774.5</v>
      </c>
      <c r="M22" s="38">
        <f t="shared" si="7"/>
        <v>0</v>
      </c>
      <c r="N22" s="38"/>
      <c r="O22" s="38"/>
      <c r="P22" s="38"/>
      <c r="Q22" s="45">
        <f t="shared" si="7"/>
        <v>0</v>
      </c>
      <c r="R22" s="41">
        <f t="shared" si="1"/>
        <v>4</v>
      </c>
      <c r="S22" s="42">
        <f t="shared" si="4"/>
        <v>11850.5</v>
      </c>
      <c r="T22" s="43"/>
    </row>
    <row r="23" spans="1:20" s="31" customFormat="1" ht="17.25" customHeight="1" x14ac:dyDescent="0.2">
      <c r="A23" s="62" t="s">
        <v>15</v>
      </c>
      <c r="B23" s="33" t="s">
        <v>24</v>
      </c>
      <c r="C23" s="25">
        <v>0</v>
      </c>
      <c r="D23" s="35"/>
      <c r="E23" s="35"/>
      <c r="F23" s="37"/>
      <c r="G23" s="29">
        <f t="shared" ref="G23:G35" si="8">ROUND(1087.7*3.402*0.5,1)*C23</f>
        <v>0</v>
      </c>
      <c r="H23" s="25">
        <v>1</v>
      </c>
      <c r="I23" s="35">
        <v>4152</v>
      </c>
      <c r="J23" s="35">
        <v>1</v>
      </c>
      <c r="K23" s="35">
        <v>1</v>
      </c>
      <c r="L23" s="29">
        <f t="shared" ref="L23:L24" si="9">ROUND(I23*J23*K23,2)*H23</f>
        <v>4152</v>
      </c>
      <c r="M23" s="25">
        <v>0</v>
      </c>
      <c r="N23" s="25"/>
      <c r="O23" s="25"/>
      <c r="P23" s="25"/>
      <c r="Q23" s="26">
        <f t="shared" ref="Q23:Q35" si="10">ROUND(1087.7*3.402*0.65,1)*M23</f>
        <v>0</v>
      </c>
      <c r="R23" s="28">
        <f t="shared" si="1"/>
        <v>1</v>
      </c>
      <c r="S23" s="29">
        <f t="shared" si="4"/>
        <v>4152</v>
      </c>
      <c r="T23" s="30"/>
    </row>
    <row r="24" spans="1:20" s="31" customFormat="1" ht="22.5" customHeight="1" x14ac:dyDescent="0.2">
      <c r="A24" s="62" t="s">
        <v>15</v>
      </c>
      <c r="B24" s="33" t="s">
        <v>64</v>
      </c>
      <c r="C24" s="25">
        <v>0</v>
      </c>
      <c r="D24" s="35"/>
      <c r="E24" s="35"/>
      <c r="F24" s="37"/>
      <c r="G24" s="29">
        <f t="shared" si="8"/>
        <v>0</v>
      </c>
      <c r="H24" s="25">
        <v>1</v>
      </c>
      <c r="I24" s="35">
        <f>4152/12*4.25</f>
        <v>1470.5</v>
      </c>
      <c r="J24" s="35">
        <v>1</v>
      </c>
      <c r="K24" s="35">
        <v>1</v>
      </c>
      <c r="L24" s="29">
        <f t="shared" si="9"/>
        <v>1470.5</v>
      </c>
      <c r="M24" s="25">
        <v>0</v>
      </c>
      <c r="N24" s="25"/>
      <c r="O24" s="25"/>
      <c r="P24" s="25"/>
      <c r="Q24" s="26">
        <f t="shared" si="10"/>
        <v>0</v>
      </c>
      <c r="R24" s="28">
        <f t="shared" si="1"/>
        <v>1</v>
      </c>
      <c r="S24" s="29">
        <f t="shared" si="4"/>
        <v>1470.5</v>
      </c>
      <c r="T24" s="30"/>
    </row>
    <row r="25" spans="1:20" s="31" customFormat="1" ht="17.25" customHeight="1" x14ac:dyDescent="0.2">
      <c r="A25" s="62" t="s">
        <v>15</v>
      </c>
      <c r="B25" s="33" t="s">
        <v>25</v>
      </c>
      <c r="C25" s="25">
        <v>1</v>
      </c>
      <c r="D25" s="27">
        <v>4152</v>
      </c>
      <c r="E25" s="35">
        <v>0.5</v>
      </c>
      <c r="F25" s="37">
        <v>1</v>
      </c>
      <c r="G25" s="29">
        <f>ROUND(D25*E25*F25,2)*C25</f>
        <v>2076</v>
      </c>
      <c r="H25" s="25">
        <v>0</v>
      </c>
      <c r="I25" s="36"/>
      <c r="J25" s="36"/>
      <c r="K25" s="36"/>
      <c r="L25" s="26">
        <f t="shared" ref="L25:L28" si="11">ROUND(1087.7*3.402,1)*H25</f>
        <v>0</v>
      </c>
      <c r="M25" s="25">
        <v>0</v>
      </c>
      <c r="N25" s="25"/>
      <c r="O25" s="25"/>
      <c r="P25" s="25"/>
      <c r="Q25" s="26">
        <f t="shared" si="10"/>
        <v>0</v>
      </c>
      <c r="R25" s="28">
        <f t="shared" si="1"/>
        <v>1</v>
      </c>
      <c r="S25" s="29">
        <f t="shared" si="4"/>
        <v>2076</v>
      </c>
      <c r="T25" s="30"/>
    </row>
    <row r="26" spans="1:20" s="31" customFormat="1" ht="17.25" customHeight="1" x14ac:dyDescent="0.2">
      <c r="A26" s="62" t="s">
        <v>15</v>
      </c>
      <c r="B26" s="33" t="s">
        <v>26</v>
      </c>
      <c r="C26" s="25">
        <v>0</v>
      </c>
      <c r="D26" s="35"/>
      <c r="E26" s="35"/>
      <c r="F26" s="37"/>
      <c r="G26" s="29">
        <f t="shared" si="8"/>
        <v>0</v>
      </c>
      <c r="H26" s="25">
        <v>1</v>
      </c>
      <c r="I26" s="35">
        <v>4152</v>
      </c>
      <c r="J26" s="35">
        <v>1</v>
      </c>
      <c r="K26" s="35">
        <v>1</v>
      </c>
      <c r="L26" s="29">
        <f>ROUND(I26*J26*K26,2)*H26</f>
        <v>4152</v>
      </c>
      <c r="M26" s="25">
        <v>0</v>
      </c>
      <c r="N26" s="25"/>
      <c r="O26" s="25"/>
      <c r="P26" s="25"/>
      <c r="Q26" s="26">
        <f t="shared" si="10"/>
        <v>0</v>
      </c>
      <c r="R26" s="28">
        <f t="shared" si="1"/>
        <v>1</v>
      </c>
      <c r="S26" s="29">
        <f t="shared" si="4"/>
        <v>4152</v>
      </c>
      <c r="T26" s="30"/>
    </row>
    <row r="27" spans="1:20" s="34" customFormat="1" ht="19.5" customHeight="1" x14ac:dyDescent="0.2">
      <c r="A27" s="63" t="s">
        <v>27</v>
      </c>
      <c r="B27" s="61" t="s">
        <v>28</v>
      </c>
      <c r="C27" s="41">
        <f>SUM(C28:C29)</f>
        <v>1</v>
      </c>
      <c r="D27" s="45"/>
      <c r="E27" s="45"/>
      <c r="F27" s="52"/>
      <c r="G27" s="42">
        <f>SUM(G28:G29)</f>
        <v>2076</v>
      </c>
      <c r="H27" s="46">
        <f>SUM(H28:H29)</f>
        <v>1</v>
      </c>
      <c r="I27" s="46"/>
      <c r="J27" s="46"/>
      <c r="K27" s="46"/>
      <c r="L27" s="44">
        <f>SUM(L28:L29)</f>
        <v>1470.5</v>
      </c>
      <c r="M27" s="46">
        <f>SUM(M28:M29)</f>
        <v>0</v>
      </c>
      <c r="N27" s="46"/>
      <c r="O27" s="46"/>
      <c r="P27" s="46"/>
      <c r="Q27" s="45">
        <f t="shared" ref="Q27" si="12">ROUND(957.2*3.102*0.65,1)*M27</f>
        <v>0</v>
      </c>
      <c r="R27" s="41">
        <f t="shared" si="1"/>
        <v>2</v>
      </c>
      <c r="S27" s="42">
        <f t="shared" si="4"/>
        <v>3546.5</v>
      </c>
      <c r="T27" s="43"/>
    </row>
    <row r="28" spans="1:20" s="31" customFormat="1" ht="18" customHeight="1" x14ac:dyDescent="0.2">
      <c r="A28" s="64" t="s">
        <v>15</v>
      </c>
      <c r="B28" s="33" t="s">
        <v>29</v>
      </c>
      <c r="C28" s="25">
        <v>1</v>
      </c>
      <c r="D28" s="27">
        <v>4152</v>
      </c>
      <c r="E28" s="35">
        <v>0.5</v>
      </c>
      <c r="F28" s="37">
        <v>1</v>
      </c>
      <c r="G28" s="29">
        <f>ROUND(D28*E28*F28,2)*C28</f>
        <v>2076</v>
      </c>
      <c r="H28" s="25">
        <v>0</v>
      </c>
      <c r="I28" s="36"/>
      <c r="J28" s="36"/>
      <c r="K28" s="36"/>
      <c r="L28" s="27">
        <f t="shared" si="11"/>
        <v>0</v>
      </c>
      <c r="M28" s="25">
        <v>0</v>
      </c>
      <c r="N28" s="25"/>
      <c r="O28" s="25"/>
      <c r="P28" s="25"/>
      <c r="Q28" s="26">
        <f t="shared" si="10"/>
        <v>0</v>
      </c>
      <c r="R28" s="28">
        <f t="shared" si="1"/>
        <v>1</v>
      </c>
      <c r="S28" s="29">
        <f t="shared" si="4"/>
        <v>2076</v>
      </c>
      <c r="T28" s="30"/>
    </row>
    <row r="29" spans="1:20" s="31" customFormat="1" ht="24" customHeight="1" x14ac:dyDescent="0.2">
      <c r="A29" s="64" t="s">
        <v>15</v>
      </c>
      <c r="B29" s="33" t="s">
        <v>65</v>
      </c>
      <c r="C29" s="25">
        <v>0</v>
      </c>
      <c r="D29" s="35"/>
      <c r="E29" s="35"/>
      <c r="F29" s="37"/>
      <c r="G29" s="29">
        <f t="shared" si="8"/>
        <v>0</v>
      </c>
      <c r="H29" s="25">
        <v>1</v>
      </c>
      <c r="I29" s="35">
        <f>4152/12*4.25</f>
        <v>1470.5</v>
      </c>
      <c r="J29" s="35">
        <v>1</v>
      </c>
      <c r="K29" s="35">
        <v>1</v>
      </c>
      <c r="L29" s="29">
        <f>ROUND(I29*J29*K29,2)*H29</f>
        <v>1470.5</v>
      </c>
      <c r="M29" s="25">
        <v>0</v>
      </c>
      <c r="N29" s="25"/>
      <c r="O29" s="25"/>
      <c r="P29" s="25"/>
      <c r="Q29" s="26">
        <f t="shared" si="10"/>
        <v>0</v>
      </c>
      <c r="R29" s="28">
        <f t="shared" si="1"/>
        <v>1</v>
      </c>
      <c r="S29" s="29">
        <f t="shared" si="4"/>
        <v>1470.5</v>
      </c>
      <c r="T29" s="30"/>
    </row>
    <row r="30" spans="1:20" s="34" customFormat="1" ht="20.25" customHeight="1" x14ac:dyDescent="0.2">
      <c r="A30" s="63" t="s">
        <v>30</v>
      </c>
      <c r="B30" s="61" t="s">
        <v>31</v>
      </c>
      <c r="C30" s="38">
        <f t="shared" ref="C30:Q30" si="13">SUM(C31:C32)</f>
        <v>0</v>
      </c>
      <c r="D30" s="39"/>
      <c r="E30" s="39"/>
      <c r="F30" s="54"/>
      <c r="G30" s="67">
        <f t="shared" si="13"/>
        <v>0</v>
      </c>
      <c r="H30" s="41">
        <f t="shared" si="13"/>
        <v>2</v>
      </c>
      <c r="I30" s="41"/>
      <c r="J30" s="41"/>
      <c r="K30" s="41"/>
      <c r="L30" s="44">
        <f t="shared" si="13"/>
        <v>2941</v>
      </c>
      <c r="M30" s="38">
        <f t="shared" si="13"/>
        <v>0</v>
      </c>
      <c r="N30" s="38"/>
      <c r="O30" s="38"/>
      <c r="P30" s="38"/>
      <c r="Q30" s="40">
        <f t="shared" si="13"/>
        <v>0</v>
      </c>
      <c r="R30" s="41">
        <f t="shared" si="1"/>
        <v>2</v>
      </c>
      <c r="S30" s="42">
        <f t="shared" si="4"/>
        <v>2941</v>
      </c>
      <c r="T30" s="43"/>
    </row>
    <row r="31" spans="1:20" s="31" customFormat="1" ht="24" customHeight="1" x14ac:dyDescent="0.2">
      <c r="A31" s="64" t="s">
        <v>15</v>
      </c>
      <c r="B31" s="33" t="s">
        <v>66</v>
      </c>
      <c r="C31" s="25">
        <v>0</v>
      </c>
      <c r="D31" s="35"/>
      <c r="E31" s="35"/>
      <c r="F31" s="37"/>
      <c r="G31" s="29">
        <f t="shared" si="8"/>
        <v>0</v>
      </c>
      <c r="H31" s="25">
        <v>1</v>
      </c>
      <c r="I31" s="35">
        <f t="shared" ref="I31:I32" si="14">4152/12*4.25</f>
        <v>1470.5</v>
      </c>
      <c r="J31" s="35">
        <v>1</v>
      </c>
      <c r="K31" s="35">
        <v>1</v>
      </c>
      <c r="L31" s="29">
        <f t="shared" ref="L31:L32" si="15">ROUND(I31*J31*K31,2)*H31</f>
        <v>1470.5</v>
      </c>
      <c r="M31" s="25">
        <v>0</v>
      </c>
      <c r="N31" s="25"/>
      <c r="O31" s="25"/>
      <c r="P31" s="25"/>
      <c r="Q31" s="26">
        <f t="shared" si="10"/>
        <v>0</v>
      </c>
      <c r="R31" s="28">
        <f t="shared" si="1"/>
        <v>1</v>
      </c>
      <c r="S31" s="29">
        <f t="shared" si="4"/>
        <v>1470.5</v>
      </c>
      <c r="T31" s="30"/>
    </row>
    <row r="32" spans="1:20" s="31" customFormat="1" ht="24" customHeight="1" x14ac:dyDescent="0.2">
      <c r="A32" s="64" t="s">
        <v>15</v>
      </c>
      <c r="B32" s="33" t="s">
        <v>67</v>
      </c>
      <c r="C32" s="25">
        <v>0</v>
      </c>
      <c r="D32" s="35"/>
      <c r="E32" s="35"/>
      <c r="F32" s="37"/>
      <c r="G32" s="29">
        <f t="shared" si="8"/>
        <v>0</v>
      </c>
      <c r="H32" s="25">
        <v>1</v>
      </c>
      <c r="I32" s="35">
        <f t="shared" si="14"/>
        <v>1470.5</v>
      </c>
      <c r="J32" s="35">
        <v>1</v>
      </c>
      <c r="K32" s="35">
        <v>1</v>
      </c>
      <c r="L32" s="29">
        <f t="shared" si="15"/>
        <v>1470.5</v>
      </c>
      <c r="M32" s="25">
        <v>0</v>
      </c>
      <c r="N32" s="25"/>
      <c r="O32" s="25"/>
      <c r="P32" s="25"/>
      <c r="Q32" s="26">
        <f t="shared" si="10"/>
        <v>0</v>
      </c>
      <c r="R32" s="28">
        <f t="shared" si="1"/>
        <v>1</v>
      </c>
      <c r="S32" s="29">
        <f t="shared" si="4"/>
        <v>1470.5</v>
      </c>
      <c r="T32" s="30"/>
    </row>
    <row r="33" spans="1:20" s="34" customFormat="1" ht="19.5" customHeight="1" x14ac:dyDescent="0.2">
      <c r="A33" s="63" t="s">
        <v>32</v>
      </c>
      <c r="B33" s="61" t="s">
        <v>33</v>
      </c>
      <c r="C33" s="38">
        <f t="shared" ref="C33:Q33" si="16">SUM(C34:C35)</f>
        <v>0</v>
      </c>
      <c r="D33" s="39"/>
      <c r="E33" s="39"/>
      <c r="F33" s="54"/>
      <c r="G33" s="67">
        <f t="shared" si="16"/>
        <v>0</v>
      </c>
      <c r="H33" s="38">
        <f t="shared" si="16"/>
        <v>1</v>
      </c>
      <c r="I33" s="44"/>
      <c r="J33" s="39"/>
      <c r="K33" s="39"/>
      <c r="L33" s="44">
        <f t="shared" ref="L33" si="17">SUM(L34:L35)</f>
        <v>1470.5</v>
      </c>
      <c r="M33" s="38">
        <f t="shared" si="16"/>
        <v>1</v>
      </c>
      <c r="N33" s="38"/>
      <c r="O33" s="38"/>
      <c r="P33" s="38"/>
      <c r="Q33" s="68">
        <f t="shared" si="16"/>
        <v>955.83</v>
      </c>
      <c r="R33" s="41">
        <f t="shared" si="1"/>
        <v>2</v>
      </c>
      <c r="S33" s="42">
        <f t="shared" si="4"/>
        <v>2426.33</v>
      </c>
      <c r="T33" s="43"/>
    </row>
    <row r="34" spans="1:20" s="31" customFormat="1" ht="23.25" customHeight="1" x14ac:dyDescent="0.2">
      <c r="A34" s="64" t="s">
        <v>15</v>
      </c>
      <c r="B34" s="33" t="s">
        <v>69</v>
      </c>
      <c r="C34" s="25">
        <v>0</v>
      </c>
      <c r="D34" s="35"/>
      <c r="E34" s="35"/>
      <c r="F34" s="37"/>
      <c r="G34" s="29">
        <f t="shared" si="8"/>
        <v>0</v>
      </c>
      <c r="H34" s="25">
        <v>0</v>
      </c>
      <c r="I34" s="35">
        <v>0</v>
      </c>
      <c r="J34" s="35">
        <v>0</v>
      </c>
      <c r="K34" s="35">
        <v>0</v>
      </c>
      <c r="L34" s="27">
        <f t="shared" ref="L34" si="18">ROUND(I34*J34*K34,1)*H34</f>
        <v>0</v>
      </c>
      <c r="M34" s="25">
        <v>1</v>
      </c>
      <c r="N34" s="35">
        <f t="shared" ref="N34" si="19">4152/12*4.25</f>
        <v>1470.5</v>
      </c>
      <c r="O34" s="35">
        <v>1</v>
      </c>
      <c r="P34" s="37">
        <v>0.65</v>
      </c>
      <c r="Q34" s="29">
        <f>ROUND(N34*O34*P34,2)*M34</f>
        <v>955.83</v>
      </c>
      <c r="R34" s="28">
        <f t="shared" si="1"/>
        <v>1</v>
      </c>
      <c r="S34" s="29">
        <f t="shared" si="4"/>
        <v>955.83</v>
      </c>
      <c r="T34" s="30"/>
    </row>
    <row r="35" spans="1:20" s="31" customFormat="1" ht="24" customHeight="1" x14ac:dyDescent="0.2">
      <c r="A35" s="64" t="s">
        <v>15</v>
      </c>
      <c r="B35" s="33" t="s">
        <v>68</v>
      </c>
      <c r="C35" s="25">
        <v>0</v>
      </c>
      <c r="D35" s="35"/>
      <c r="E35" s="35"/>
      <c r="F35" s="37"/>
      <c r="G35" s="29">
        <f t="shared" si="8"/>
        <v>0</v>
      </c>
      <c r="H35" s="25">
        <v>1</v>
      </c>
      <c r="I35" s="35">
        <f t="shared" ref="I35" si="20">4152/12*4.25</f>
        <v>1470.5</v>
      </c>
      <c r="J35" s="35">
        <v>1</v>
      </c>
      <c r="K35" s="35">
        <v>1</v>
      </c>
      <c r="L35" s="29">
        <f>ROUND(I35*J35*K35,2)*H35</f>
        <v>1470.5</v>
      </c>
      <c r="M35" s="25">
        <v>0</v>
      </c>
      <c r="N35" s="25"/>
      <c r="O35" s="25"/>
      <c r="P35" s="25"/>
      <c r="Q35" s="26">
        <f t="shared" si="10"/>
        <v>0</v>
      </c>
      <c r="R35" s="28">
        <f t="shared" si="1"/>
        <v>1</v>
      </c>
      <c r="S35" s="29">
        <f t="shared" si="4"/>
        <v>1470.5</v>
      </c>
      <c r="T35" s="30"/>
    </row>
    <row r="36" spans="1:20" ht="20.25" customHeight="1" x14ac:dyDescent="0.2">
      <c r="A36" s="63" t="s">
        <v>58</v>
      </c>
      <c r="B36" s="61" t="s">
        <v>59</v>
      </c>
      <c r="C36" s="38">
        <f t="shared" ref="C36" si="21">SUM(C37:C38)</f>
        <v>0</v>
      </c>
      <c r="D36" s="39"/>
      <c r="E36" s="39"/>
      <c r="F36" s="54"/>
      <c r="G36" s="67">
        <f t="shared" ref="G36:H36" si="22">SUM(G37:G38)</f>
        <v>0</v>
      </c>
      <c r="H36" s="38">
        <f t="shared" si="22"/>
        <v>1</v>
      </c>
      <c r="I36" s="44"/>
      <c r="J36" s="39"/>
      <c r="K36" s="39"/>
      <c r="L36" s="44">
        <f t="shared" ref="L36:M36" si="23">SUM(L37:L38)</f>
        <v>1124.5</v>
      </c>
      <c r="M36" s="38">
        <f t="shared" si="23"/>
        <v>0</v>
      </c>
      <c r="N36" s="38"/>
      <c r="O36" s="38"/>
      <c r="P36" s="38"/>
      <c r="Q36" s="40">
        <f t="shared" ref="Q36" si="24">SUM(Q37:Q38)</f>
        <v>0</v>
      </c>
      <c r="R36" s="41">
        <f t="shared" si="1"/>
        <v>1</v>
      </c>
      <c r="S36" s="42">
        <f t="shared" si="4"/>
        <v>1124.5</v>
      </c>
    </row>
    <row r="37" spans="1:20" ht="23.25" customHeight="1" x14ac:dyDescent="0.2">
      <c r="A37" s="64" t="s">
        <v>15</v>
      </c>
      <c r="B37" s="33" t="s">
        <v>78</v>
      </c>
      <c r="C37" s="25">
        <v>0</v>
      </c>
      <c r="D37" s="35"/>
      <c r="E37" s="35"/>
      <c r="F37" s="37"/>
      <c r="G37" s="29">
        <f t="shared" ref="G37" si="25">ROUND(1087.7*3.402*0.5,1)*C37</f>
        <v>0</v>
      </c>
      <c r="H37" s="25">
        <v>1</v>
      </c>
      <c r="I37" s="35">
        <f>4152/12*3.25</f>
        <v>1124.5</v>
      </c>
      <c r="J37" s="35">
        <v>1</v>
      </c>
      <c r="K37" s="35">
        <v>1</v>
      </c>
      <c r="L37" s="29">
        <f>ROUND(I37*J37*K37,2)*H37</f>
        <v>1124.5</v>
      </c>
      <c r="M37" s="25">
        <v>0</v>
      </c>
      <c r="N37" s="35"/>
      <c r="O37" s="49"/>
      <c r="P37" s="49"/>
      <c r="Q37" s="27">
        <f t="shared" ref="Q37" si="26">ROUND(N37*O37*P37,1)*M37</f>
        <v>0</v>
      </c>
      <c r="R37" s="28">
        <f t="shared" si="1"/>
        <v>1</v>
      </c>
      <c r="S37" s="29">
        <f t="shared" si="4"/>
        <v>1124.5</v>
      </c>
    </row>
    <row r="38" spans="1:20" x14ac:dyDescent="0.2"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</row>
    <row r="40" spans="1:20" x14ac:dyDescent="0.2">
      <c r="B40" s="65"/>
    </row>
  </sheetData>
  <mergeCells count="10">
    <mergeCell ref="A5:S5"/>
    <mergeCell ref="A6:S6"/>
    <mergeCell ref="A7:S7"/>
    <mergeCell ref="A8:A10"/>
    <mergeCell ref="B8:B10"/>
    <mergeCell ref="C8:Q8"/>
    <mergeCell ref="R8:S9"/>
    <mergeCell ref="C9:G9"/>
    <mergeCell ref="H9:L9"/>
    <mergeCell ref="M9:Q9"/>
  </mergeCells>
  <pageMargins left="0.59055118110236227" right="0.31496062992125984" top="0.59055118110236227" bottom="0.35433070866141736" header="0.31496062992125984" footer="0.31496062992125984"/>
  <pageSetup paperSize="9" scale="73" fitToHeight="0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tabSelected="1" view="pageBreakPreview" zoomScale="110" zoomScaleNormal="100" zoomScaleSheetLayoutView="110" workbookViewId="0">
      <selection activeCell="O9" sqref="O9"/>
    </sheetView>
  </sheetViews>
  <sheetFormatPr defaultColWidth="9.140625" defaultRowHeight="15" x14ac:dyDescent="0.25"/>
  <cols>
    <col min="1" max="1" width="4" style="1" customWidth="1"/>
    <col min="2" max="2" width="22.85546875" style="1" customWidth="1"/>
    <col min="3" max="3" width="15.7109375" style="1" customWidth="1"/>
    <col min="4" max="4" width="17" style="2" customWidth="1"/>
    <col min="5" max="5" width="13.5703125" style="6" customWidth="1"/>
    <col min="6" max="6" width="16" style="4" customWidth="1"/>
    <col min="7" max="7" width="22.28515625" style="1" customWidth="1"/>
    <col min="8" max="8" width="16.85546875" style="1" customWidth="1"/>
    <col min="9" max="9" width="11.85546875" style="1" bestFit="1" customWidth="1"/>
    <col min="10" max="16384" width="9.140625" style="1"/>
  </cols>
  <sheetData>
    <row r="1" spans="1:9" x14ac:dyDescent="0.25">
      <c r="H1" s="3" t="str">
        <f>'1. ФАП (Перечень)'!S1</f>
        <v>Приложение № 3</v>
      </c>
    </row>
    <row r="2" spans="1:9" x14ac:dyDescent="0.25">
      <c r="H2" s="3" t="str">
        <f>'1. ФАП (Перечень)'!S2</f>
        <v>к Дополнительному соглашению № 4</v>
      </c>
    </row>
    <row r="3" spans="1:9" x14ac:dyDescent="0.25">
      <c r="H3" s="3" t="str">
        <f>'1. ФАП (Перечень)'!S3</f>
        <v xml:space="preserve"> от "19" июля 2023 года</v>
      </c>
    </row>
    <row r="4" spans="1:9" x14ac:dyDescent="0.25">
      <c r="D4" s="7"/>
      <c r="E4" s="7"/>
      <c r="H4" s="51">
        <f>'1. ФАП (Перечень)'!S4</f>
        <v>0</v>
      </c>
    </row>
    <row r="5" spans="1:9" x14ac:dyDescent="0.25">
      <c r="D5" s="8"/>
      <c r="E5" s="8"/>
      <c r="F5" s="8"/>
    </row>
    <row r="6" spans="1:9" ht="51" customHeight="1" x14ac:dyDescent="0.25">
      <c r="A6" s="85" t="s">
        <v>60</v>
      </c>
      <c r="B6" s="85"/>
      <c r="C6" s="85"/>
      <c r="D6" s="85"/>
      <c r="E6" s="85"/>
      <c r="F6" s="85"/>
      <c r="G6" s="85"/>
      <c r="H6" s="85"/>
    </row>
    <row r="7" spans="1:9" ht="25.5" customHeight="1" thickBot="1" x14ac:dyDescent="0.3">
      <c r="A7" s="85"/>
      <c r="B7" s="85"/>
      <c r="C7" s="85"/>
      <c r="D7" s="85"/>
      <c r="E7" s="85"/>
      <c r="F7" s="85"/>
      <c r="G7" s="14"/>
      <c r="H7" s="1" t="s">
        <v>41</v>
      </c>
    </row>
    <row r="8" spans="1:9" ht="29.25" customHeight="1" x14ac:dyDescent="0.25">
      <c r="A8" s="91" t="s">
        <v>0</v>
      </c>
      <c r="B8" s="94" t="s">
        <v>1</v>
      </c>
      <c r="C8" s="88" t="s">
        <v>71</v>
      </c>
      <c r="D8" s="97" t="s">
        <v>72</v>
      </c>
      <c r="E8" s="99" t="s">
        <v>73</v>
      </c>
      <c r="F8" s="100"/>
      <c r="G8" s="97" t="s">
        <v>77</v>
      </c>
      <c r="H8" s="86" t="s">
        <v>74</v>
      </c>
    </row>
    <row r="9" spans="1:9" ht="69" customHeight="1" x14ac:dyDescent="0.25">
      <c r="A9" s="92"/>
      <c r="B9" s="95"/>
      <c r="C9" s="89"/>
      <c r="D9" s="98"/>
      <c r="E9" s="83" t="s">
        <v>75</v>
      </c>
      <c r="F9" s="83" t="s">
        <v>76</v>
      </c>
      <c r="G9" s="98"/>
      <c r="H9" s="87"/>
    </row>
    <row r="10" spans="1:9" ht="44.25" customHeight="1" thickBot="1" x14ac:dyDescent="0.3">
      <c r="A10" s="93"/>
      <c r="B10" s="96"/>
      <c r="C10" s="90"/>
      <c r="D10" s="84"/>
      <c r="E10" s="84"/>
      <c r="F10" s="84"/>
      <c r="G10" s="84"/>
      <c r="H10" s="69" t="s">
        <v>42</v>
      </c>
    </row>
    <row r="11" spans="1:9" ht="15" customHeight="1" thickBot="1" x14ac:dyDescent="0.3">
      <c r="A11" s="11">
        <v>1</v>
      </c>
      <c r="B11" s="12">
        <v>2</v>
      </c>
      <c r="C11" s="9">
        <v>3</v>
      </c>
      <c r="D11" s="55">
        <v>10</v>
      </c>
      <c r="E11" s="55"/>
      <c r="F11" s="10" t="s">
        <v>8</v>
      </c>
      <c r="G11" s="10" t="s">
        <v>9</v>
      </c>
      <c r="H11" s="70" t="s">
        <v>51</v>
      </c>
    </row>
    <row r="12" spans="1:9" ht="31.5" customHeight="1" thickBot="1" x14ac:dyDescent="0.3">
      <c r="A12" s="71">
        <v>1</v>
      </c>
      <c r="B12" s="72" t="s">
        <v>11</v>
      </c>
      <c r="C12" s="73">
        <v>1685</v>
      </c>
      <c r="D12" s="74">
        <f>'1. ФАП (Перечень)'!S12</f>
        <v>42173.08</v>
      </c>
      <c r="E12" s="75">
        <f>4054*1307.9551*6/1000</f>
        <v>31814.699852399997</v>
      </c>
      <c r="F12" s="75">
        <f>D12-E12</f>
        <v>10358.380147600004</v>
      </c>
      <c r="G12" s="76">
        <f>F12*1000/C12/6</f>
        <v>1024.5677692977254</v>
      </c>
      <c r="H12" s="77">
        <f>ROUND(G12*C12,2)</f>
        <v>1726396.69</v>
      </c>
      <c r="I12" s="15"/>
    </row>
    <row r="13" spans="1:9" x14ac:dyDescent="0.25">
      <c r="D13" s="6"/>
    </row>
    <row r="14" spans="1:9" x14ac:dyDescent="0.25">
      <c r="D14" s="6"/>
      <c r="H14" s="13"/>
    </row>
    <row r="17" spans="2:3" ht="15.75" x14ac:dyDescent="0.25">
      <c r="B17" s="5"/>
      <c r="C17" s="5"/>
    </row>
  </sheetData>
  <mergeCells count="11">
    <mergeCell ref="F9:F10"/>
    <mergeCell ref="A6:H6"/>
    <mergeCell ref="H8:H9"/>
    <mergeCell ref="C8:C10"/>
    <mergeCell ref="A7:F7"/>
    <mergeCell ref="A8:A10"/>
    <mergeCell ref="B8:B10"/>
    <mergeCell ref="D8:D10"/>
    <mergeCell ref="E8:F8"/>
    <mergeCell ref="G8:G10"/>
    <mergeCell ref="E9:E10"/>
  </mergeCells>
  <pageMargins left="0.59055118110236227" right="0.39370078740157483" top="0.59055118110236227" bottom="0.59055118110236227" header="0.31496062992125984" footer="0.31496062992125984"/>
  <pageSetup paperSize="9" scale="79" fitToHeight="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1. ФАП (Перечень)</vt:lpstr>
      <vt:lpstr>2. ФАП_ПН (руб.) с 01.07</vt:lpstr>
      <vt:lpstr>'1. ФАП (Перечень)'!Область_печати</vt:lpstr>
      <vt:lpstr>'2. ФАП_ПН (руб.) с 01.07'!Область_печати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ФАПы</dc:title>
  <dc:creator>Тимофеева Е.В.</dc:creator>
  <cp:lastModifiedBy>kazanceva</cp:lastModifiedBy>
  <cp:lastPrinted>2023-07-14T01:44:06Z</cp:lastPrinted>
  <dcterms:created xsi:type="dcterms:W3CDTF">2019-12-25T14:18:24Z</dcterms:created>
  <dcterms:modified xsi:type="dcterms:W3CDTF">2023-07-19T23:20:11Z</dcterms:modified>
</cp:coreProperties>
</file>