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1'!$A$1:$G$420</definedName>
    <definedName name="_xlnm.Print_Area" localSheetId="1">'Приложение 2'!$A$1:$F$133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2" l="1"/>
  <c r="E28" i="2"/>
  <c r="E32" i="2" l="1"/>
  <c r="F31" i="1" l="1"/>
  <c r="F30" i="1"/>
  <c r="F29" i="1" s="1"/>
  <c r="F64" i="1" l="1"/>
  <c r="F65" i="1"/>
  <c r="F66" i="1"/>
  <c r="F63" i="1"/>
  <c r="F288" i="1" l="1"/>
  <c r="E306" i="1"/>
  <c r="E304" i="1"/>
  <c r="D3" i="2" l="1"/>
  <c r="D2" i="2"/>
  <c r="E102" i="2" l="1"/>
  <c r="E90" i="2"/>
  <c r="E89" i="2" s="1"/>
  <c r="E27" i="2" l="1"/>
  <c r="E29" i="2"/>
  <c r="I27" i="2" l="1"/>
  <c r="F387" i="1"/>
  <c r="F310" i="1" l="1"/>
  <c r="E292" i="1"/>
  <c r="F46" i="1"/>
  <c r="F45" i="1" s="1"/>
  <c r="H29" i="1" l="1"/>
  <c r="E35" i="2" l="1"/>
  <c r="F37" i="1" l="1"/>
  <c r="E34" i="2" l="1"/>
  <c r="E339" i="1" l="1"/>
  <c r="F339" i="1"/>
  <c r="F261" i="1"/>
  <c r="F250" i="1"/>
  <c r="F239" i="1" l="1"/>
  <c r="F228" i="1"/>
  <c r="F217" i="1"/>
  <c r="F196" i="1"/>
  <c r="F185" i="1"/>
  <c r="F174" i="1"/>
  <c r="F163" i="1"/>
  <c r="F152" i="1"/>
  <c r="F141" i="1"/>
  <c r="F130" i="1"/>
  <c r="F119" i="1"/>
  <c r="F108" i="1"/>
  <c r="F97" i="1"/>
  <c r="F86" i="1"/>
  <c r="F75" i="1"/>
  <c r="E356" i="1" l="1"/>
  <c r="E362" i="1"/>
  <c r="E377" i="1"/>
  <c r="F377" i="1"/>
  <c r="D377" i="1"/>
  <c r="E363" i="1" l="1"/>
  <c r="H339" i="1" s="1"/>
  <c r="H31" i="1" l="1"/>
  <c r="E108" i="2" l="1"/>
  <c r="H108" i="2" s="1"/>
  <c r="D7" i="2" l="1"/>
</calcChain>
</file>

<file path=xl/sharedStrings.xml><?xml version="1.0" encoding="utf-8"?>
<sst xmlns="http://schemas.openxmlformats.org/spreadsheetml/2006/main" count="918" uniqueCount="363">
  <si>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</si>
  <si>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</si>
  <si>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</si>
  <si>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</si>
  <si>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</si>
  <si>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</si>
  <si>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</si>
  <si>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</si>
  <si>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</si>
  <si>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</si>
  <si>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</si>
  <si>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</si>
  <si>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</si>
  <si>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</si>
  <si>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</si>
  <si>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</si>
  <si>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</si>
  <si>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1.2.</t>
  </si>
  <si>
    <t>Магнитно-резонансная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</si>
  <si>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</si>
  <si>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</si>
  <si>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</si>
  <si>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</si>
  <si>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>1.5.</t>
  </si>
  <si>
    <t>Патолого-анатомическое исследование биопсийного (операционного) материала</t>
  </si>
  <si>
    <t>1.6.</t>
  </si>
  <si>
    <t>Молекулярно-генетическое исследование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</si>
  <si>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</si>
  <si>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</si>
  <si>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</si>
  <si>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</si>
  <si>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</si>
  <si>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</si>
  <si>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</si>
  <si>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 xml:space="preserve">    2.1.2. Высокотехнологичная медицинская помощь</t>
  </si>
  <si>
    <t>Номер группы ВМП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</si>
  <si>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</si>
  <si>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</si>
  <si>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</si>
  <si>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</si>
  <si>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</si>
  <si>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</si>
  <si>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</si>
  <si>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</si>
  <si>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</si>
  <si>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</si>
  <si>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</si>
  <si>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</si>
  <si>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</si>
  <si>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</si>
  <si>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</si>
  <si>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</si>
  <si>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</si>
  <si>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</si>
  <si>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Наименование группы ВМП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</si>
  <si>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</si>
  <si>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</si>
  <si>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</si>
  <si>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</si>
  <si>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</si>
  <si>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</si>
  <si>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</si>
  <si>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</si>
  <si>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</si>
  <si>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</si>
  <si>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</si>
  <si>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</si>
  <si>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</si>
  <si>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</si>
  <si>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</si>
  <si>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Государственное бюджетное учреждение здравоохранения "Магаданская областная больница"</t>
  </si>
  <si>
    <t xml:space="preserve">Государственное бюджетное учреждение </t>
  </si>
  <si>
    <t>здравоохранения "Магаданская областная больница"</t>
  </si>
  <si>
    <t xml:space="preserve">здравоохранения "Магаданская областная </t>
  </si>
  <si>
    <t>больница"</t>
  </si>
  <si>
    <t>С.И. Тимофеев, главный врач</t>
  </si>
  <si>
    <t>Посещения с иными целями</t>
  </si>
  <si>
    <t>Медицинская реабилитация</t>
  </si>
  <si>
    <t>Травматология и ортопедия</t>
  </si>
  <si>
    <t>Хирургия (комбустиология)</t>
  </si>
  <si>
    <t>Челюстно-лицевой хирургии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</si>
  <si>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</si>
  <si>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</si>
  <si>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</si>
  <si>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Гемодиализ продолжительный</t>
  </si>
  <si>
    <t>Код услуги</t>
  </si>
  <si>
    <t>A18.05.002.002</t>
  </si>
  <si>
    <t>A18.05.002.001</t>
  </si>
  <si>
    <t>A18.05.011</t>
  </si>
  <si>
    <t>A18.05.002.005</t>
  </si>
  <si>
    <t>Сердечно-сосудистая хирургия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</si>
  <si>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</t>
  </si>
  <si>
    <t xml:space="preserve">Эндоваскулярная, хирургическая коррекция нарушений ритма сердца без имплантации кардиовертера-дефибриллятора у взрослых </t>
  </si>
  <si>
    <t>Эндоваскулярная, хирургическая коррекция нарушений ритма сердца без имплантации кардиовертера-дефибриллятора</t>
  </si>
  <si>
    <t>Итого по профилю:</t>
  </si>
  <si>
    <t xml:space="preserve">     2.1.1.    Специализированная   (за исключением высокотехнологичной) медицинская помощь</t>
  </si>
  <si>
    <t>амбулаторная медицинская помощь</t>
  </si>
  <si>
    <t>Перитонеальный диализ с использованием автоматизированных технологий</t>
  </si>
  <si>
    <t>A18.30.001.002</t>
  </si>
  <si>
    <t xml:space="preserve">    2.2. Услуги диализа (оплата за услугу)</t>
  </si>
  <si>
    <t>к  договору на оказание</t>
  </si>
  <si>
    <t>Сердечно-сосудистая хирургия - всего, в том числе по группам высокотехнологичной медицинской помощи:</t>
  </si>
  <si>
    <t>Высокотехнологичная медицинская помощь - всего, в том числе по профилям медицинской помощи:</t>
  </si>
  <si>
    <t>Травматология и ортопедия - всего, в том числе по группам высокотехнологичной медицинской помощи: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</si>
  <si>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материалами.              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</si>
  <si>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</si>
  <si>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</si>
  <si>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</si>
  <si>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</si>
  <si>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</si>
  <si>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</si>
  <si>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</si>
  <si>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</si>
  <si>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</si>
  <si>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</si>
  <si>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</si>
  <si>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</si>
  <si>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медицинского страхования Магаданской области</t>
  </si>
  <si>
    <t>Магаданской области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</si>
  <si>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</si>
  <si>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</si>
  <si>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</si>
  <si>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</si>
  <si>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</si>
  <si>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Кардиология</t>
  </si>
  <si>
    <t>Неврология</t>
  </si>
  <si>
    <t>Нейрохирургия</t>
  </si>
  <si>
    <t>Нефрология</t>
  </si>
  <si>
    <t>Оториноларингология (за исключением кохлеарной имплантации)</t>
  </si>
  <si>
    <t>Офтальмология</t>
  </si>
  <si>
    <t>Пульмонология</t>
  </si>
  <si>
    <t>Сердечно-сосудистой хирургии</t>
  </si>
  <si>
    <t>Терапия</t>
  </si>
  <si>
    <t>Урология</t>
  </si>
  <si>
    <t xml:space="preserve">Хирургия </t>
  </si>
  <si>
    <t>Эндокринология</t>
  </si>
  <si>
    <t>Приложение № 2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</si>
  <si>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</si>
  <si>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</si>
  <si>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>Количество прикрепившихся лиц</t>
  </si>
  <si>
    <t>человек</t>
  </si>
  <si>
    <t>Посещений - всего, в том числе: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</si>
  <si>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</si>
  <si>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</si>
  <si>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профилактические  осмотры несовершеннолетних</t>
  </si>
  <si>
    <t>профилактические медицинские осмотры взрослого населения</t>
  </si>
  <si>
    <t>Акушерство и гинекология</t>
  </si>
  <si>
    <t>Педиатрия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</si>
  <si>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</si>
  <si>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</si>
  <si>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Онкология,                                                             из них: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</si>
  <si>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</si>
  <si>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</si>
  <si>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</si>
  <si>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</si>
  <si>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</si>
  <si>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</si>
  <si>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</si>
  <si>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</si>
  <si>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</si>
  <si>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</si>
  <si>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</si>
  <si>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</si>
  <si>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</si>
  <si>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</si>
  <si>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</si>
  <si>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</si>
  <si>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</si>
  <si>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</si>
  <si>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 xml:space="preserve">Количество фельдшерских пунктов </t>
  </si>
  <si>
    <t>.</t>
  </si>
  <si>
    <t>Количество фельдшерско-акушерских пунктов</t>
  </si>
  <si>
    <t>Фельдшерско-акушерский пункт села Гадля</t>
  </si>
  <si>
    <t xml:space="preserve">     (наименование фельдшерского, фельдшерско-акушерского пункта)</t>
  </si>
  <si>
    <t>Фельдшерско-акушерский пункт села Балаганное</t>
  </si>
  <si>
    <t>Фельдшерско-акушерский пункт села Тахтоямск</t>
  </si>
  <si>
    <t>Фельдшерско-акушерский пункт села Талон</t>
  </si>
  <si>
    <t>Фельдшерско-акушерский пункт села Клепка</t>
  </si>
  <si>
    <t>Фельдшерский пункт села Ямск</t>
  </si>
  <si>
    <t>Фельдшерско-акушерский пункт села  Гарманда</t>
  </si>
  <si>
    <t>Фельдшерско-акушерский пункт села  Тополовка</t>
  </si>
  <si>
    <t>1.3.1.</t>
  </si>
  <si>
    <t>Фельдшерско-акушерский пункт села Верхний Сеймчан</t>
  </si>
  <si>
    <t>1.3.10.</t>
  </si>
  <si>
    <t>1.3.9.</t>
  </si>
  <si>
    <t>1.3.8.</t>
  </si>
  <si>
    <t>1.3.7.</t>
  </si>
  <si>
    <t>1.3.6.</t>
  </si>
  <si>
    <t>1.3.5.</t>
  </si>
  <si>
    <t>1.3.4.</t>
  </si>
  <si>
    <t>1.3.3.</t>
  </si>
  <si>
    <t>1.3.2.</t>
  </si>
  <si>
    <t>Фельдшерско-акушерский пункт поселка Омчак</t>
  </si>
  <si>
    <t>Фельдшерско-акушерский пункт поселка Транспортный</t>
  </si>
  <si>
    <t>1.3.11.</t>
  </si>
  <si>
    <t>1.3.12.</t>
  </si>
  <si>
    <t>Фельдшерско-акушерский пункт поселка Бурхала</t>
  </si>
  <si>
    <t>Фельдшерско-акушерский пункт поселка Дебин</t>
  </si>
  <si>
    <t>1.3.13.</t>
  </si>
  <si>
    <t>1.3.14.</t>
  </si>
  <si>
    <t>Фельдшерско-акушерский пункт поселка Хасын</t>
  </si>
  <si>
    <t>Фельдшерско-акушерский пункт поселка Талая</t>
  </si>
  <si>
    <t>1.3.15.</t>
  </si>
  <si>
    <t>1.3.16.</t>
  </si>
  <si>
    <t>Фельдшерский пункт села  Гижига</t>
  </si>
  <si>
    <t xml:space="preserve">     III. Медицинская помощь, оказываемая вне медицинской организации</t>
  </si>
  <si>
    <t xml:space="preserve">     3.1.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</si>
  <si>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по неотложной помощи</t>
  </si>
  <si>
    <t>Вызовов скорой помощи</t>
  </si>
  <si>
    <t xml:space="preserve">   3.2.  Медицинская  помощь,  оказываемая  вне  медицинской  организации, оплата которой осуществляется за вызов</t>
  </si>
  <si>
    <t>Вызовов скорой помощи - всего, в том числе:</t>
  </si>
  <si>
    <t xml:space="preserve">Иные вызовы скорой помощи - всего, в том числе: </t>
  </si>
  <si>
    <t xml:space="preserve">2.1.1. </t>
  </si>
  <si>
    <t>вызов скорой медицинской помощи с проведением тромболизиса</t>
  </si>
  <si>
    <t>(указываются виды вызовов)</t>
  </si>
  <si>
    <t xml:space="preserve">А.Д. Щербакова, директор 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</si>
  <si>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</si>
  <si>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</si>
  <si>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 xml:space="preserve">2.1. </t>
  </si>
  <si>
    <t>4.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</si>
  <si>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</si>
  <si>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5.</t>
  </si>
  <si>
    <t xml:space="preserve">Медицинская помощь вне медицинской организации, оплата которой осуществляется за вызов </t>
  </si>
  <si>
    <t>4.1.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</si>
  <si>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</si>
  <si>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</si>
  <si>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</si>
  <si>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</si>
  <si>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</si>
  <si>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</si>
  <si>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</si>
  <si>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</si>
  <si>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</si>
  <si>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</si>
  <si>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</si>
  <si>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</si>
  <si>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</si>
  <si>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</si>
  <si>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</si>
  <si>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</si>
  <si>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</si>
  <si>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</si>
  <si>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</si>
  <si>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</si>
  <si>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</si>
  <si>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4.2.</t>
  </si>
  <si>
    <t>4.2.1.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</si>
  <si>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</si>
  <si>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</si>
  <si>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</si>
  <si>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</si>
  <si>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</si>
  <si>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</si>
  <si>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</si>
  <si>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</si>
  <si>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</si>
  <si>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4.2.2.</t>
  </si>
  <si>
    <t>4.2.2.1</t>
  </si>
  <si>
    <t>4.2.2.2</t>
  </si>
  <si>
    <t>6.</t>
  </si>
  <si>
    <t>4.1.22</t>
  </si>
  <si>
    <t>4.1.23</t>
  </si>
  <si>
    <t>4.1.24</t>
  </si>
  <si>
    <t>Онкология - всего,  из них по группам заболеваний, состояний:</t>
  </si>
  <si>
    <t>1.7.</t>
  </si>
  <si>
    <t>Ультразвуковое исследование (прочие)</t>
  </si>
  <si>
    <t>посещения, обращения</t>
  </si>
  <si>
    <t>Фельдшерско-акушерский пункт села Верхний Парень</t>
  </si>
  <si>
    <t>Фельдшерско-акушерский пункт поселка Мадаун</t>
  </si>
  <si>
    <t>1.3.17.</t>
  </si>
  <si>
    <t>4.2.1.10</t>
  </si>
  <si>
    <t>4.2.2.4</t>
  </si>
  <si>
    <t>A18.05.003.002</t>
  </si>
  <si>
    <t>Гемофильтрация крови продолжительная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</si>
  <si>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</si>
  <si>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</si>
  <si>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</si>
  <si>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st19.095   / ds19.068</t>
  </si>
  <si>
    <t>st19.096   / ds19.069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</si>
  <si>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</si>
  <si>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st19.097   / ds19.071</t>
  </si>
  <si>
    <t>st19.098   / ds19.072</t>
  </si>
  <si>
    <t>st19.099   / ds19.073</t>
  </si>
  <si>
    <t>st19.100  / ds19.074</t>
  </si>
  <si>
    <t>st19.101  / ds19.075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</si>
  <si>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</si>
  <si>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st19.102  / ds19.076</t>
  </si>
  <si>
    <t>Ревматология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</si>
  <si>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</si>
  <si>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</si>
  <si>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</si>
  <si>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</si>
  <si>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ЗНО лимфоидной и кроветворной тканей, лекарственная терапия, взрослые (уровень 1)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</si>
  <si>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</si>
  <si>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Гемодиафильтрация продленная</t>
  </si>
  <si>
    <t>A18.05.011.001</t>
  </si>
  <si>
    <t>сутки</t>
  </si>
  <si>
    <t>(день обмена)</t>
  </si>
  <si>
    <t>st19.094 /ds19.067</t>
  </si>
  <si>
    <r>
      <t xml:space="preserve">            на  </t>
    </r>
    <r>
      <rPr>
        <u/>
        <sz val="14"/>
        <rFont val="Times New Roman"/>
        <family val="1"/>
        <charset val="204"/>
      </rPr>
      <t xml:space="preserve">    2023    </t>
    </r>
    <r>
      <rPr>
        <sz val="14"/>
        <rFont val="Times New Roman"/>
        <family val="1"/>
        <charset val="204"/>
      </rPr>
      <t xml:space="preserve">  год,</t>
    </r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</si>
  <si>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</si>
  <si>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Посещения с профилактическими целями - всего, в том числе:</t>
  </si>
  <si>
    <t>2.1.1.</t>
  </si>
  <si>
    <t>2.1.2.</t>
  </si>
  <si>
    <t>2.1.3.</t>
  </si>
  <si>
    <t>2.1.4.</t>
  </si>
  <si>
    <t>2.1.5.</t>
  </si>
  <si>
    <t>диспансеризация определенных групп взрослого населения, в том числе:</t>
  </si>
  <si>
    <t xml:space="preserve">       углубленная диспансеризация</t>
  </si>
  <si>
    <t>-</t>
  </si>
  <si>
    <t>st19.125 /ds19.097</t>
  </si>
  <si>
    <t>st19.126 /ds19.098</t>
  </si>
  <si>
    <t>st19.127 /ds19.099</t>
  </si>
  <si>
    <t>st19.128 /ds19.100</t>
  </si>
  <si>
    <t>st19.129 /ds19.101</t>
  </si>
  <si>
    <t>st19.130 /ds19.102</t>
  </si>
  <si>
    <t>st19.131 /ds19.103</t>
  </si>
  <si>
    <t>st19.132 /ds19.104</t>
  </si>
  <si>
    <t>st19.133 /ds19.105</t>
  </si>
  <si>
    <t>st19.134 /ds19.106</t>
  </si>
  <si>
    <t>st19.135 /ds19.107</t>
  </si>
  <si>
    <t>st19.136 /ds19.108</t>
  </si>
  <si>
    <t>st19.137 /ds19.109</t>
  </si>
  <si>
    <t>st19.138 /ds19.110</t>
  </si>
  <si>
    <t>st19.139 /ds19.111</t>
  </si>
  <si>
    <t>st19.140 /ds19.112</t>
  </si>
  <si>
    <t>st19.141 /ds19.113</t>
  </si>
  <si>
    <t>7 снято с гематологии (онкогематология)</t>
  </si>
  <si>
    <t xml:space="preserve"> 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материалами.</t>
  </si>
  <si>
    <t>Эндопротезирование коленных, плечевых, локтевых и голеностопных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остеопорозе, в том числе с использованием компьютерной навигации</t>
  </si>
  <si>
    <t>A18.30.001.001</t>
  </si>
  <si>
    <t>Перитонеальный диализ проточный</t>
  </si>
  <si>
    <t>2.3.</t>
  </si>
  <si>
    <t>страхованию от 30.12.2022г.  № 1</t>
  </si>
  <si>
    <t>группа 37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</si>
  <si>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группа 39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</si>
  <si>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38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</si>
  <si>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</si>
  <si>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</si>
  <si>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42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</si>
  <si>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</si>
  <si>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</si>
  <si>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</si>
  <si>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49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</si>
  <si>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группа 51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</si>
  <si>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группа 56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</si>
  <si>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4.2.1.11</t>
  </si>
  <si>
    <t>группа 56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</si>
  <si>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группа 59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</si>
  <si>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</si>
  <si>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</si>
  <si>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st19.142 /ds19.114</t>
  </si>
  <si>
    <t>st19.143 /ds19.115</t>
  </si>
  <si>
    <t xml:space="preserve">к  Дополнительному соглашению </t>
  </si>
  <si>
    <t>О.И. Казанцева, и.о. директора</t>
  </si>
  <si>
    <t>Диспансерное наблюдение взрослого населения</t>
  </si>
  <si>
    <t xml:space="preserve"> с 01.01.2023г по 31.12.2023г</t>
  </si>
  <si>
    <t>1.3.18.</t>
  </si>
  <si>
    <t xml:space="preserve"> с 01.01.2023г по 11.05.2023г ( с 11.05.2023 года реорганизован в ФЗП)</t>
  </si>
  <si>
    <t xml:space="preserve"> с 01.02.2023г по 11.05.2023г ( с 11.05.2023 года реорганизован в ФЗП)</t>
  </si>
  <si>
    <t>Фельдшерско-акушерский пункт поселка городского типа Холодный</t>
  </si>
  <si>
    <t>от "19" июля 2023 года № 2</t>
  </si>
  <si>
    <r>
      <t xml:space="preserve">    1.3.   Медицинская  помощь  в  амбулаторных  условиях,  оплата  которой осуществляется по нормативу финансирования структурного подразделения </t>
    </r>
    <r>
      <rPr>
        <u/>
        <sz val="14"/>
        <rFont val="Times New Roman"/>
        <family val="1"/>
        <charset val="204"/>
      </rPr>
      <t>с 11.05.2023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</si>
</sst>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4" fontId="1" fillId="0" borderId="0" xfId="0" applyNumberFormat="1" applyFont="1"/>
    <xf numFmtId="3" fontId="8" fillId="0" borderId="0" xfId="0" applyNumberFormat="1" applyFont="1"/>
    <xf numFmtId="2" fontId="1" fillId="0" borderId="0" xfId="0" applyNumberFormat="1" applyFont="1" applyAlignment="1"/>
    <xf numFmtId="0" fontId="6" fillId="0" borderId="0" xfId="0" applyFont="1"/>
    <xf numFmtId="0" fontId="5" fillId="0" borderId="2" xfId="0" applyFont="1" applyBorder="1"/>
    <xf numFmtId="3" fontId="5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/>
    <xf numFmtId="3" fontId="5" fillId="2" borderId="1" xfId="0" applyNumberFormat="1" applyFont="1" applyFill="1" applyBorder="1" applyAlignment="1">
      <alignment vertical="center" wrapText="1"/>
    </xf>
    <xf numFmtId="0" fontId="5" fillId="0" borderId="0" xfId="0" applyFont="1" applyBorder="1" applyAlignment="1"/>
    <xf numFmtId="3" fontId="5" fillId="0" borderId="1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0" fontId="11" fillId="0" borderId="1" xfId="0" applyFont="1" applyBorder="1" applyAlignment="1">
      <alignment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1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1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3" fontId="5" fillId="0" borderId="0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10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5" fillId="0" borderId="12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0"/>
  <sheetViews>
    <sheetView view="pageBreakPreview" topLeftCell="A394" zoomScale="90" zoomScaleNormal="100" zoomScaleSheetLayoutView="90" workbookViewId="0">
      <selection activeCell="P58" sqref="P58"/>
    </sheetView>
  </sheetViews>
  <sheetFormatPr defaultRowHeight="18.75" x14ac:dyDescent="0.3"/>
  <cols>
    <col min="1" max="1" width="13.28515625" style="15" customWidth="1"/>
    <col min="2" max="2" width="43.42578125" style="15" customWidth="1"/>
    <col min="3" max="3" width="12.7109375" style="15" customWidth="1"/>
    <col min="4" max="4" width="21" style="15" customWidth="1"/>
    <col min="5" max="5" width="17.5703125" style="15" customWidth="1"/>
    <col min="6" max="6" width="17.42578125" style="15" customWidth="1"/>
    <col min="7" max="7" width="14.85546875" style="15" customWidth="1"/>
    <col min="8" max="8" width="13.85546875" style="15" customWidth="1"/>
    <col min="9" max="9" width="9.140625" style="15"/>
    <col min="10" max="10" width="11.85546875" style="15" customWidth="1"/>
    <col min="11" max="11" width="15.28515625" style="15" customWidth="1"/>
    <col min="12" max="16384" width="9.140625" style="15"/>
  </cols>
  <sheetData>
    <row r="1" spans="2:7" x14ac:dyDescent="0.3">
      <c r="E1" s="78" t="s">
        <v>48</v>
      </c>
      <c r="F1" s="78"/>
      <c r="G1" s="78"/>
    </row>
    <row r="2" spans="2:7" x14ac:dyDescent="0.3">
      <c r="E2" s="128" t="s">
        <v>353</v>
      </c>
      <c r="F2" s="128"/>
      <c r="G2" s="128"/>
    </row>
    <row r="3" spans="2:7" x14ac:dyDescent="0.3">
      <c r="E3" s="128" t="s">
        <v>361</v>
      </c>
      <c r="F3" s="128"/>
      <c r="G3" s="128"/>
    </row>
    <row r="4" spans="2:7" x14ac:dyDescent="0.3">
      <c r="E4" s="78" t="s">
        <v>100</v>
      </c>
      <c r="F4" s="78"/>
      <c r="G4" s="78"/>
    </row>
    <row r="5" spans="2:7" x14ac:dyDescent="0.3">
      <c r="E5" s="78" t="s">
        <v>0</v>
      </c>
      <c r="F5" s="78"/>
      <c r="G5" s="78"/>
    </row>
    <row r="6" spans="2:7" x14ac:dyDescent="0.3">
      <c r="E6" s="78" t="s">
        <v>1</v>
      </c>
      <c r="F6" s="78"/>
      <c r="G6" s="78"/>
    </row>
    <row r="7" spans="2:7" x14ac:dyDescent="0.3">
      <c r="E7" s="78" t="s">
        <v>333</v>
      </c>
      <c r="F7" s="78"/>
      <c r="G7" s="78"/>
    </row>
    <row r="10" spans="2:7" x14ac:dyDescent="0.3">
      <c r="B10" s="82" t="s">
        <v>2</v>
      </c>
      <c r="C10" s="82"/>
      <c r="D10" s="82"/>
      <c r="E10" s="82"/>
      <c r="F10" s="82"/>
    </row>
    <row r="11" spans="2:7" x14ac:dyDescent="0.3">
      <c r="B11" s="82" t="s">
        <v>299</v>
      </c>
      <c r="C11" s="82"/>
      <c r="D11" s="82"/>
      <c r="E11" s="82"/>
      <c r="F11" s="82"/>
    </row>
    <row r="12" spans="2:7" s="25" customFormat="1" ht="15" x14ac:dyDescent="0.25">
      <c r="B12" s="79" t="s">
        <v>106</v>
      </c>
      <c r="C12" s="79"/>
      <c r="D12" s="79"/>
      <c r="E12" s="79"/>
      <c r="F12" s="79"/>
    </row>
    <row r="13" spans="2:7" s="25" customFormat="1" ht="15" x14ac:dyDescent="0.25">
      <c r="B13" s="79" t="s">
        <v>107</v>
      </c>
      <c r="C13" s="79"/>
      <c r="D13" s="79"/>
      <c r="E13" s="79"/>
      <c r="F13" s="79"/>
    </row>
    <row r="14" spans="2:7" s="25" customFormat="1" ht="15" x14ac:dyDescent="0.25">
      <c r="B14" s="79" t="s">
        <v>108</v>
      </c>
      <c r="C14" s="79"/>
      <c r="D14" s="79"/>
      <c r="E14" s="79"/>
      <c r="F14" s="79"/>
    </row>
    <row r="15" spans="2:7" s="25" customFormat="1" ht="15" x14ac:dyDescent="0.25">
      <c r="B15" s="79" t="s">
        <v>109</v>
      </c>
      <c r="C15" s="79"/>
      <c r="D15" s="79"/>
      <c r="E15" s="79"/>
      <c r="F15" s="79"/>
    </row>
    <row r="16" spans="2:7" s="25" customFormat="1" ht="15" x14ac:dyDescent="0.25">
      <c r="B16" s="79" t="s">
        <v>110</v>
      </c>
      <c r="C16" s="79"/>
      <c r="D16" s="79"/>
      <c r="E16" s="79"/>
      <c r="F16" s="79"/>
    </row>
    <row r="17" spans="1:8" s="25" customFormat="1" ht="15" x14ac:dyDescent="0.25">
      <c r="B17" s="79"/>
      <c r="C17" s="79"/>
      <c r="D17" s="79"/>
      <c r="E17" s="79"/>
      <c r="F17" s="79"/>
    </row>
    <row r="18" spans="1:8" ht="42.75" customHeight="1" x14ac:dyDescent="0.3">
      <c r="A18" s="12"/>
      <c r="B18" s="81" t="s">
        <v>70</v>
      </c>
      <c r="C18" s="81"/>
      <c r="D18" s="81"/>
      <c r="E18" s="81"/>
      <c r="F18" s="81"/>
    </row>
    <row r="19" spans="1:8" s="25" customFormat="1" ht="15" x14ac:dyDescent="0.25">
      <c r="B19" s="79" t="s">
        <v>111</v>
      </c>
      <c r="C19" s="79"/>
      <c r="D19" s="79"/>
      <c r="E19" s="79"/>
      <c r="F19" s="79"/>
    </row>
    <row r="20" spans="1:8" s="25" customFormat="1" ht="15" x14ac:dyDescent="0.25">
      <c r="B20" s="79" t="s">
        <v>3</v>
      </c>
      <c r="C20" s="79"/>
      <c r="D20" s="79"/>
      <c r="E20" s="79"/>
      <c r="F20" s="79"/>
    </row>
    <row r="21" spans="1:8" s="25" customFormat="1" ht="15" x14ac:dyDescent="0.25">
      <c r="B21" s="79" t="s">
        <v>112</v>
      </c>
      <c r="C21" s="79"/>
      <c r="D21" s="79"/>
      <c r="E21" s="79"/>
      <c r="F21" s="79"/>
    </row>
    <row r="23" spans="1:8" x14ac:dyDescent="0.3">
      <c r="A23" s="15" t="s">
        <v>49</v>
      </c>
    </row>
    <row r="25" spans="1:8" ht="41.25" customHeight="1" x14ac:dyDescent="0.3">
      <c r="A25" s="80" t="s">
        <v>138</v>
      </c>
      <c r="B25" s="80"/>
      <c r="C25" s="80"/>
      <c r="D25" s="80"/>
      <c r="E25" s="80"/>
      <c r="F25" s="80"/>
    </row>
    <row r="27" spans="1:8" ht="56.25" x14ac:dyDescent="0.3">
      <c r="A27" s="51" t="s">
        <v>67</v>
      </c>
      <c r="B27" s="83" t="s">
        <v>4</v>
      </c>
      <c r="C27" s="83"/>
      <c r="D27" s="83"/>
      <c r="E27" s="53" t="s">
        <v>5</v>
      </c>
      <c r="F27" s="48" t="s">
        <v>6</v>
      </c>
    </row>
    <row r="28" spans="1:8" x14ac:dyDescent="0.3">
      <c r="A28" s="26" t="s">
        <v>7</v>
      </c>
      <c r="B28" s="87" t="s">
        <v>139</v>
      </c>
      <c r="C28" s="87"/>
      <c r="D28" s="87"/>
      <c r="E28" s="53" t="s">
        <v>140</v>
      </c>
      <c r="F28" s="11">
        <v>40339</v>
      </c>
    </row>
    <row r="29" spans="1:8" x14ac:dyDescent="0.3">
      <c r="A29" s="26" t="s">
        <v>8</v>
      </c>
      <c r="B29" s="68" t="s">
        <v>141</v>
      </c>
      <c r="C29" s="68"/>
      <c r="D29" s="68"/>
      <c r="E29" s="53" t="s">
        <v>9</v>
      </c>
      <c r="F29" s="11">
        <f>F30+14910-97</f>
        <v>78129</v>
      </c>
      <c r="H29" s="27">
        <f>F29+F45</f>
        <v>102783</v>
      </c>
    </row>
    <row r="30" spans="1:8" x14ac:dyDescent="0.3">
      <c r="A30" s="28" t="s">
        <v>10</v>
      </c>
      <c r="B30" s="68" t="s">
        <v>76</v>
      </c>
      <c r="C30" s="68"/>
      <c r="D30" s="68"/>
      <c r="E30" s="48" t="s">
        <v>9</v>
      </c>
      <c r="F30" s="11">
        <f>88021-F46-F53-51</f>
        <v>63316</v>
      </c>
    </row>
    <row r="31" spans="1:8" x14ac:dyDescent="0.3">
      <c r="A31" s="29" t="s">
        <v>12</v>
      </c>
      <c r="B31" s="68" t="s">
        <v>13</v>
      </c>
      <c r="C31" s="68"/>
      <c r="D31" s="68"/>
      <c r="E31" s="48" t="s">
        <v>9</v>
      </c>
      <c r="F31" s="11">
        <f>98798-198</f>
        <v>98600</v>
      </c>
      <c r="H31" s="27">
        <f>F31+F54</f>
        <v>98600</v>
      </c>
    </row>
    <row r="34" spans="1:6" ht="45.75" customHeight="1" x14ac:dyDescent="0.3">
      <c r="A34" s="80" t="s">
        <v>137</v>
      </c>
      <c r="B34" s="80"/>
      <c r="C34" s="80"/>
      <c r="D34" s="80"/>
      <c r="E34" s="80"/>
      <c r="F34" s="80"/>
    </row>
    <row r="36" spans="1:6" ht="56.25" x14ac:dyDescent="0.3">
      <c r="A36" s="51" t="s">
        <v>67</v>
      </c>
      <c r="B36" s="64" t="s">
        <v>4</v>
      </c>
      <c r="C36" s="64"/>
      <c r="D36" s="64"/>
      <c r="E36" s="53" t="s">
        <v>5</v>
      </c>
      <c r="F36" s="48" t="s">
        <v>6</v>
      </c>
    </row>
    <row r="37" spans="1:6" ht="37.5" customHeight="1" x14ac:dyDescent="0.3">
      <c r="A37" s="30" t="s">
        <v>7</v>
      </c>
      <c r="B37" s="68" t="s">
        <v>14</v>
      </c>
      <c r="C37" s="68"/>
      <c r="D37" s="68"/>
      <c r="E37" s="53" t="s">
        <v>9</v>
      </c>
      <c r="F37" s="11">
        <f>SUM(F38:F44)</f>
        <v>20173</v>
      </c>
    </row>
    <row r="38" spans="1:6" x14ac:dyDescent="0.3">
      <c r="A38" s="29" t="s">
        <v>15</v>
      </c>
      <c r="B38" s="68" t="s">
        <v>16</v>
      </c>
      <c r="C38" s="68"/>
      <c r="D38" s="68"/>
      <c r="E38" s="48" t="s">
        <v>9</v>
      </c>
      <c r="F38" s="11">
        <v>5991</v>
      </c>
    </row>
    <row r="39" spans="1:6" x14ac:dyDescent="0.3">
      <c r="A39" s="29" t="s">
        <v>17</v>
      </c>
      <c r="B39" s="68" t="s">
        <v>18</v>
      </c>
      <c r="C39" s="68"/>
      <c r="D39" s="68"/>
      <c r="E39" s="48" t="s">
        <v>9</v>
      </c>
      <c r="F39" s="11">
        <v>2795</v>
      </c>
    </row>
    <row r="40" spans="1:6" ht="18.75" customHeight="1" x14ac:dyDescent="0.3">
      <c r="A40" s="29" t="s">
        <v>19</v>
      </c>
      <c r="B40" s="68" t="s">
        <v>20</v>
      </c>
      <c r="C40" s="68"/>
      <c r="D40" s="68"/>
      <c r="E40" s="48" t="s">
        <v>9</v>
      </c>
      <c r="F40" s="11">
        <v>1405</v>
      </c>
    </row>
    <row r="41" spans="1:6" ht="18.75" customHeight="1" x14ac:dyDescent="0.3">
      <c r="A41" s="29" t="s">
        <v>21</v>
      </c>
      <c r="B41" s="68" t="s">
        <v>22</v>
      </c>
      <c r="C41" s="68"/>
      <c r="D41" s="68"/>
      <c r="E41" s="48" t="s">
        <v>9</v>
      </c>
      <c r="F41" s="11">
        <v>4985</v>
      </c>
    </row>
    <row r="42" spans="1:6" ht="18.75" customHeight="1" x14ac:dyDescent="0.3">
      <c r="A42" s="29" t="s">
        <v>23</v>
      </c>
      <c r="B42" s="68" t="s">
        <v>24</v>
      </c>
      <c r="C42" s="68"/>
      <c r="D42" s="68"/>
      <c r="E42" s="48" t="s">
        <v>9</v>
      </c>
      <c r="F42" s="11">
        <v>1777</v>
      </c>
    </row>
    <row r="43" spans="1:6" ht="18.75" customHeight="1" x14ac:dyDescent="0.3">
      <c r="A43" s="29" t="s">
        <v>25</v>
      </c>
      <c r="B43" s="68" t="s">
        <v>26</v>
      </c>
      <c r="C43" s="68"/>
      <c r="D43" s="68"/>
      <c r="E43" s="48" t="s">
        <v>9</v>
      </c>
      <c r="F43" s="11">
        <v>0</v>
      </c>
    </row>
    <row r="44" spans="1:6" ht="18.75" customHeight="1" x14ac:dyDescent="0.3">
      <c r="A44" s="29" t="s">
        <v>264</v>
      </c>
      <c r="B44" s="68" t="s">
        <v>265</v>
      </c>
      <c r="C44" s="68"/>
      <c r="D44" s="68"/>
      <c r="E44" s="48" t="s">
        <v>9</v>
      </c>
      <c r="F44" s="11">
        <v>3220</v>
      </c>
    </row>
    <row r="45" spans="1:6" x14ac:dyDescent="0.3">
      <c r="A45" s="29" t="s">
        <v>8</v>
      </c>
      <c r="B45" s="68" t="s">
        <v>27</v>
      </c>
      <c r="C45" s="68"/>
      <c r="D45" s="68"/>
      <c r="E45" s="48" t="s">
        <v>9</v>
      </c>
      <c r="F45" s="11">
        <f>F46+F53</f>
        <v>24654</v>
      </c>
    </row>
    <row r="46" spans="1:6" ht="25.5" customHeight="1" x14ac:dyDescent="0.3">
      <c r="A46" s="29" t="s">
        <v>10</v>
      </c>
      <c r="B46" s="68" t="s">
        <v>301</v>
      </c>
      <c r="C46" s="68"/>
      <c r="D46" s="68"/>
      <c r="E46" s="48" t="s">
        <v>9</v>
      </c>
      <c r="F46" s="11">
        <f>F47+F49+F50+F51+F52</f>
        <v>24654</v>
      </c>
    </row>
    <row r="47" spans="1:6" ht="36.75" customHeight="1" x14ac:dyDescent="0.3">
      <c r="A47" s="29" t="s">
        <v>302</v>
      </c>
      <c r="B47" s="129" t="s">
        <v>307</v>
      </c>
      <c r="C47" s="130"/>
      <c r="D47" s="131"/>
      <c r="E47" s="53" t="s">
        <v>9</v>
      </c>
      <c r="F47" s="11">
        <v>13788</v>
      </c>
    </row>
    <row r="48" spans="1:6" x14ac:dyDescent="0.3">
      <c r="A48" s="29" t="s">
        <v>309</v>
      </c>
      <c r="B48" s="135" t="s">
        <v>308</v>
      </c>
      <c r="C48" s="136"/>
      <c r="D48" s="137"/>
      <c r="E48" s="48" t="s">
        <v>9</v>
      </c>
      <c r="F48" s="11">
        <v>946</v>
      </c>
    </row>
    <row r="49" spans="1:9" ht="23.25" customHeight="1" x14ac:dyDescent="0.3">
      <c r="A49" s="29" t="s">
        <v>303</v>
      </c>
      <c r="B49" s="132" t="s">
        <v>145</v>
      </c>
      <c r="C49" s="133"/>
      <c r="D49" s="134"/>
      <c r="E49" s="53" t="s">
        <v>9</v>
      </c>
      <c r="F49" s="11">
        <v>3032</v>
      </c>
    </row>
    <row r="50" spans="1:9" ht="61.5" customHeight="1" x14ac:dyDescent="0.3">
      <c r="A50" s="29" t="s">
        <v>304</v>
      </c>
      <c r="B50" s="68" t="s">
        <v>142</v>
      </c>
      <c r="C50" s="68"/>
      <c r="D50" s="68"/>
      <c r="E50" s="53" t="s">
        <v>9</v>
      </c>
      <c r="F50" s="11">
        <v>116</v>
      </c>
    </row>
    <row r="51" spans="1:9" ht="63.75" customHeight="1" x14ac:dyDescent="0.3">
      <c r="A51" s="29" t="s">
        <v>305</v>
      </c>
      <c r="B51" s="68" t="s">
        <v>143</v>
      </c>
      <c r="C51" s="68"/>
      <c r="D51" s="68"/>
      <c r="E51" s="53" t="s">
        <v>9</v>
      </c>
      <c r="F51" s="11">
        <v>184</v>
      </c>
    </row>
    <row r="52" spans="1:9" ht="18.75" customHeight="1" x14ac:dyDescent="0.3">
      <c r="A52" s="29" t="s">
        <v>306</v>
      </c>
      <c r="B52" s="68" t="s">
        <v>144</v>
      </c>
      <c r="C52" s="68"/>
      <c r="D52" s="68"/>
      <c r="E52" s="53" t="s">
        <v>9</v>
      </c>
      <c r="F52" s="11">
        <v>7534</v>
      </c>
    </row>
    <row r="53" spans="1:9" ht="22.5" customHeight="1" x14ac:dyDescent="0.3">
      <c r="A53" s="29" t="s">
        <v>11</v>
      </c>
      <c r="B53" s="68" t="s">
        <v>76</v>
      </c>
      <c r="C53" s="68"/>
      <c r="D53" s="68"/>
      <c r="E53" s="53"/>
      <c r="F53" s="11">
        <v>0</v>
      </c>
    </row>
    <row r="54" spans="1:9" ht="21" customHeight="1" x14ac:dyDescent="0.3">
      <c r="A54" s="29" t="s">
        <v>12</v>
      </c>
      <c r="B54" s="68" t="s">
        <v>13</v>
      </c>
      <c r="C54" s="68"/>
      <c r="D54" s="68"/>
      <c r="E54" s="48" t="s">
        <v>9</v>
      </c>
      <c r="F54" s="11">
        <v>0</v>
      </c>
    </row>
    <row r="55" spans="1:9" ht="21" customHeight="1" x14ac:dyDescent="0.3">
      <c r="A55" s="29" t="s">
        <v>219</v>
      </c>
      <c r="B55" s="68" t="s">
        <v>355</v>
      </c>
      <c r="C55" s="68"/>
      <c r="D55" s="68"/>
      <c r="E55" s="58" t="s">
        <v>9</v>
      </c>
      <c r="F55" s="11">
        <v>14193</v>
      </c>
    </row>
    <row r="57" spans="1:9" ht="49.5" customHeight="1" x14ac:dyDescent="0.3">
      <c r="A57" s="80" t="s">
        <v>362</v>
      </c>
      <c r="B57" s="80"/>
      <c r="C57" s="80"/>
      <c r="D57" s="80"/>
      <c r="E57" s="80"/>
      <c r="F57" s="80"/>
    </row>
    <row r="59" spans="1:9" x14ac:dyDescent="0.3">
      <c r="B59" s="15" t="s">
        <v>169</v>
      </c>
      <c r="C59" s="155">
        <v>0</v>
      </c>
      <c r="D59" s="31" t="s">
        <v>170</v>
      </c>
    </row>
    <row r="60" spans="1:9" x14ac:dyDescent="0.3">
      <c r="B60" s="15" t="s">
        <v>171</v>
      </c>
      <c r="D60" s="155">
        <v>8</v>
      </c>
      <c r="E60" s="15" t="s">
        <v>170</v>
      </c>
    </row>
    <row r="62" spans="1:9" ht="56.25" x14ac:dyDescent="0.3">
      <c r="A62" s="51" t="s">
        <v>67</v>
      </c>
      <c r="B62" s="64" t="s">
        <v>4</v>
      </c>
      <c r="C62" s="64"/>
      <c r="D62" s="64"/>
      <c r="E62" s="48" t="s">
        <v>5</v>
      </c>
      <c r="F62" s="48" t="s">
        <v>6</v>
      </c>
    </row>
    <row r="63" spans="1:9" x14ac:dyDescent="0.3">
      <c r="A63" s="29" t="s">
        <v>7</v>
      </c>
      <c r="B63" s="68" t="s">
        <v>139</v>
      </c>
      <c r="C63" s="68"/>
      <c r="D63" s="68"/>
      <c r="E63" s="48" t="s">
        <v>140</v>
      </c>
      <c r="F63" s="32">
        <f>F85+F96+F107+F118+F140+F162+F173+F216</f>
        <v>1685</v>
      </c>
      <c r="I63" s="27"/>
    </row>
    <row r="64" spans="1:9" x14ac:dyDescent="0.3">
      <c r="A64" s="29" t="s">
        <v>8</v>
      </c>
      <c r="B64" s="68" t="s">
        <v>141</v>
      </c>
      <c r="C64" s="68"/>
      <c r="D64" s="68"/>
      <c r="E64" s="48" t="s">
        <v>9</v>
      </c>
      <c r="F64" s="32">
        <f t="shared" ref="F64:F66" si="0">F86+F97+F108+F119+F141+F163+F174+F217</f>
        <v>1878</v>
      </c>
      <c r="I64" s="27"/>
    </row>
    <row r="65" spans="1:9" x14ac:dyDescent="0.3">
      <c r="A65" s="29" t="s">
        <v>11</v>
      </c>
      <c r="B65" s="68" t="s">
        <v>76</v>
      </c>
      <c r="C65" s="68"/>
      <c r="D65" s="68"/>
      <c r="E65" s="48" t="s">
        <v>9</v>
      </c>
      <c r="F65" s="32">
        <f t="shared" si="0"/>
        <v>1590</v>
      </c>
      <c r="I65" s="27"/>
    </row>
    <row r="66" spans="1:9" x14ac:dyDescent="0.3">
      <c r="A66" s="29" t="s">
        <v>12</v>
      </c>
      <c r="B66" s="68" t="s">
        <v>13</v>
      </c>
      <c r="C66" s="68"/>
      <c r="D66" s="68"/>
      <c r="E66" s="48" t="s">
        <v>9</v>
      </c>
      <c r="F66" s="32">
        <f t="shared" si="0"/>
        <v>1187</v>
      </c>
      <c r="I66" s="27"/>
    </row>
    <row r="68" spans="1:9" x14ac:dyDescent="0.3">
      <c r="A68" s="15" t="s">
        <v>181</v>
      </c>
    </row>
    <row r="69" spans="1:9" x14ac:dyDescent="0.3">
      <c r="A69" s="31"/>
      <c r="B69" s="74" t="s">
        <v>172</v>
      </c>
      <c r="C69" s="74"/>
      <c r="D69" s="74"/>
      <c r="E69" s="74"/>
      <c r="F69" s="33"/>
    </row>
    <row r="70" spans="1:9" x14ac:dyDescent="0.3">
      <c r="A70" s="33"/>
      <c r="B70" s="75" t="s">
        <v>173</v>
      </c>
      <c r="C70" s="75"/>
      <c r="D70" s="75"/>
      <c r="E70" s="75"/>
      <c r="F70" s="33"/>
    </row>
    <row r="71" spans="1:9" x14ac:dyDescent="0.3">
      <c r="A71" s="33"/>
      <c r="B71" s="69" t="s">
        <v>358</v>
      </c>
      <c r="C71" s="69"/>
      <c r="D71" s="69"/>
      <c r="E71" s="69"/>
      <c r="F71" s="33"/>
    </row>
    <row r="73" spans="1:9" ht="56.25" x14ac:dyDescent="0.3">
      <c r="A73" s="51" t="s">
        <v>67</v>
      </c>
      <c r="B73" s="64" t="s">
        <v>4</v>
      </c>
      <c r="C73" s="64"/>
      <c r="D73" s="64"/>
      <c r="E73" s="48" t="s">
        <v>5</v>
      </c>
      <c r="F73" s="48" t="s">
        <v>6</v>
      </c>
    </row>
    <row r="74" spans="1:9" x14ac:dyDescent="0.3">
      <c r="A74" s="48" t="s">
        <v>7</v>
      </c>
      <c r="B74" s="65" t="s">
        <v>139</v>
      </c>
      <c r="C74" s="66"/>
      <c r="D74" s="67"/>
      <c r="E74" s="48" t="s">
        <v>140</v>
      </c>
      <c r="F74" s="34">
        <v>438</v>
      </c>
    </row>
    <row r="75" spans="1:9" x14ac:dyDescent="0.3">
      <c r="A75" s="48" t="s">
        <v>8</v>
      </c>
      <c r="B75" s="65" t="s">
        <v>141</v>
      </c>
      <c r="C75" s="66"/>
      <c r="D75" s="67"/>
      <c r="E75" s="48" t="s">
        <v>9</v>
      </c>
      <c r="F75" s="34">
        <f>195+51</f>
        <v>246</v>
      </c>
    </row>
    <row r="76" spans="1:9" x14ac:dyDescent="0.3">
      <c r="A76" s="48" t="s">
        <v>10</v>
      </c>
      <c r="B76" s="65" t="s">
        <v>76</v>
      </c>
      <c r="C76" s="66"/>
      <c r="D76" s="67"/>
      <c r="E76" s="48" t="s">
        <v>9</v>
      </c>
      <c r="F76" s="34">
        <v>195</v>
      </c>
    </row>
    <row r="77" spans="1:9" x14ac:dyDescent="0.3">
      <c r="A77" s="48" t="s">
        <v>12</v>
      </c>
      <c r="B77" s="68" t="s">
        <v>13</v>
      </c>
      <c r="C77" s="68"/>
      <c r="D77" s="68"/>
      <c r="E77" s="48" t="s">
        <v>9</v>
      </c>
      <c r="F77" s="34">
        <v>164</v>
      </c>
    </row>
    <row r="79" spans="1:9" x14ac:dyDescent="0.3">
      <c r="A79" s="15" t="s">
        <v>191</v>
      </c>
    </row>
    <row r="80" spans="1:9" x14ac:dyDescent="0.3">
      <c r="A80" s="31"/>
      <c r="B80" s="74" t="s">
        <v>174</v>
      </c>
      <c r="C80" s="74"/>
      <c r="D80" s="74"/>
      <c r="E80" s="74"/>
      <c r="F80" s="33"/>
    </row>
    <row r="81" spans="1:6" x14ac:dyDescent="0.3">
      <c r="A81" s="33"/>
      <c r="B81" s="75" t="s">
        <v>173</v>
      </c>
      <c r="C81" s="75"/>
      <c r="D81" s="75"/>
      <c r="E81" s="75"/>
      <c r="F81" s="33"/>
    </row>
    <row r="82" spans="1:6" x14ac:dyDescent="0.3">
      <c r="A82" s="33"/>
      <c r="B82" s="69" t="s">
        <v>356</v>
      </c>
      <c r="C82" s="69"/>
      <c r="D82" s="69"/>
      <c r="E82" s="69"/>
      <c r="F82" s="33"/>
    </row>
    <row r="84" spans="1:6" ht="56.25" x14ac:dyDescent="0.3">
      <c r="A84" s="51" t="s">
        <v>67</v>
      </c>
      <c r="B84" s="64" t="s">
        <v>4</v>
      </c>
      <c r="C84" s="64"/>
      <c r="D84" s="64"/>
      <c r="E84" s="48" t="s">
        <v>5</v>
      </c>
      <c r="F84" s="48" t="s">
        <v>6</v>
      </c>
    </row>
    <row r="85" spans="1:6" x14ac:dyDescent="0.3">
      <c r="A85" s="48" t="s">
        <v>7</v>
      </c>
      <c r="B85" s="65" t="s">
        <v>139</v>
      </c>
      <c r="C85" s="66"/>
      <c r="D85" s="67"/>
      <c r="E85" s="48" t="s">
        <v>140</v>
      </c>
      <c r="F85" s="34">
        <v>233</v>
      </c>
    </row>
    <row r="86" spans="1:6" x14ac:dyDescent="0.3">
      <c r="A86" s="48" t="s">
        <v>8</v>
      </c>
      <c r="B86" s="65" t="s">
        <v>141</v>
      </c>
      <c r="C86" s="66"/>
      <c r="D86" s="67"/>
      <c r="E86" s="48" t="s">
        <v>9</v>
      </c>
      <c r="F86" s="34">
        <f>300+76</f>
        <v>376</v>
      </c>
    </row>
    <row r="87" spans="1:6" x14ac:dyDescent="0.3">
      <c r="A87" s="48" t="s">
        <v>10</v>
      </c>
      <c r="B87" s="65" t="s">
        <v>76</v>
      </c>
      <c r="C87" s="66"/>
      <c r="D87" s="67"/>
      <c r="E87" s="48" t="s">
        <v>9</v>
      </c>
      <c r="F87" s="34">
        <v>300</v>
      </c>
    </row>
    <row r="88" spans="1:6" x14ac:dyDescent="0.3">
      <c r="A88" s="48" t="s">
        <v>12</v>
      </c>
      <c r="B88" s="68" t="s">
        <v>13</v>
      </c>
      <c r="C88" s="68"/>
      <c r="D88" s="68"/>
      <c r="E88" s="48" t="s">
        <v>9</v>
      </c>
      <c r="F88" s="34">
        <v>155</v>
      </c>
    </row>
    <row r="90" spans="1:6" x14ac:dyDescent="0.3">
      <c r="A90" s="15" t="s">
        <v>190</v>
      </c>
    </row>
    <row r="91" spans="1:6" x14ac:dyDescent="0.3">
      <c r="A91" s="31"/>
      <c r="B91" s="74" t="s">
        <v>175</v>
      </c>
      <c r="C91" s="74"/>
      <c r="D91" s="74"/>
      <c r="E91" s="74"/>
      <c r="F91" s="33"/>
    </row>
    <row r="92" spans="1:6" x14ac:dyDescent="0.3">
      <c r="A92" s="33"/>
      <c r="B92" s="75" t="s">
        <v>173</v>
      </c>
      <c r="C92" s="75"/>
      <c r="D92" s="75"/>
      <c r="E92" s="75"/>
      <c r="F92" s="33"/>
    </row>
    <row r="93" spans="1:6" x14ac:dyDescent="0.3">
      <c r="A93" s="33"/>
      <c r="B93" s="69" t="s">
        <v>356</v>
      </c>
      <c r="C93" s="69"/>
      <c r="D93" s="69"/>
      <c r="E93" s="69"/>
      <c r="F93" s="33"/>
    </row>
    <row r="95" spans="1:6" ht="56.25" x14ac:dyDescent="0.3">
      <c r="A95" s="51" t="s">
        <v>67</v>
      </c>
      <c r="B95" s="64" t="s">
        <v>4</v>
      </c>
      <c r="C95" s="64"/>
      <c r="D95" s="64"/>
      <c r="E95" s="48" t="s">
        <v>5</v>
      </c>
      <c r="F95" s="48" t="s">
        <v>6</v>
      </c>
    </row>
    <row r="96" spans="1:6" x14ac:dyDescent="0.3">
      <c r="A96" s="48" t="s">
        <v>7</v>
      </c>
      <c r="B96" s="65" t="s">
        <v>139</v>
      </c>
      <c r="C96" s="66"/>
      <c r="D96" s="67"/>
      <c r="E96" s="48" t="s">
        <v>140</v>
      </c>
      <c r="F96" s="34">
        <v>274</v>
      </c>
    </row>
    <row r="97" spans="1:6" x14ac:dyDescent="0.3">
      <c r="A97" s="48" t="s">
        <v>8</v>
      </c>
      <c r="B97" s="65" t="s">
        <v>141</v>
      </c>
      <c r="C97" s="66"/>
      <c r="D97" s="67"/>
      <c r="E97" s="48" t="s">
        <v>9</v>
      </c>
      <c r="F97" s="34">
        <f>203+35</f>
        <v>238</v>
      </c>
    </row>
    <row r="98" spans="1:6" x14ac:dyDescent="0.3">
      <c r="A98" s="48" t="s">
        <v>11</v>
      </c>
      <c r="B98" s="65" t="s">
        <v>76</v>
      </c>
      <c r="C98" s="66"/>
      <c r="D98" s="67"/>
      <c r="E98" s="48" t="s">
        <v>9</v>
      </c>
      <c r="F98" s="34">
        <v>203</v>
      </c>
    </row>
    <row r="99" spans="1:6" x14ac:dyDescent="0.3">
      <c r="A99" s="48" t="s">
        <v>12</v>
      </c>
      <c r="B99" s="68" t="s">
        <v>13</v>
      </c>
      <c r="C99" s="68"/>
      <c r="D99" s="68"/>
      <c r="E99" s="48" t="s">
        <v>9</v>
      </c>
      <c r="F99" s="34">
        <v>304</v>
      </c>
    </row>
    <row r="101" spans="1:6" x14ac:dyDescent="0.3">
      <c r="A101" s="15" t="s">
        <v>189</v>
      </c>
    </row>
    <row r="102" spans="1:6" x14ac:dyDescent="0.3">
      <c r="A102" s="31"/>
      <c r="B102" s="74" t="s">
        <v>176</v>
      </c>
      <c r="C102" s="74"/>
      <c r="D102" s="74"/>
      <c r="E102" s="74"/>
      <c r="F102" s="33"/>
    </row>
    <row r="103" spans="1:6" x14ac:dyDescent="0.3">
      <c r="A103" s="33"/>
      <c r="B103" s="75" t="s">
        <v>173</v>
      </c>
      <c r="C103" s="75"/>
      <c r="D103" s="75"/>
      <c r="E103" s="75"/>
      <c r="F103" s="33"/>
    </row>
    <row r="104" spans="1:6" x14ac:dyDescent="0.3">
      <c r="A104" s="33"/>
      <c r="B104" s="69" t="s">
        <v>356</v>
      </c>
      <c r="C104" s="69"/>
      <c r="D104" s="69"/>
      <c r="E104" s="69"/>
      <c r="F104" s="33"/>
    </row>
    <row r="106" spans="1:6" ht="56.25" x14ac:dyDescent="0.3">
      <c r="A106" s="51" t="s">
        <v>67</v>
      </c>
      <c r="B106" s="64" t="s">
        <v>4</v>
      </c>
      <c r="C106" s="64"/>
      <c r="D106" s="64"/>
      <c r="E106" s="48" t="s">
        <v>5</v>
      </c>
      <c r="F106" s="48" t="s">
        <v>6</v>
      </c>
    </row>
    <row r="107" spans="1:6" x14ac:dyDescent="0.3">
      <c r="A107" s="48" t="s">
        <v>7</v>
      </c>
      <c r="B107" s="65" t="s">
        <v>139</v>
      </c>
      <c r="C107" s="66"/>
      <c r="D107" s="67"/>
      <c r="E107" s="48" t="s">
        <v>140</v>
      </c>
      <c r="F107" s="34">
        <v>315</v>
      </c>
    </row>
    <row r="108" spans="1:6" x14ac:dyDescent="0.3">
      <c r="A108" s="48" t="s">
        <v>8</v>
      </c>
      <c r="B108" s="65" t="s">
        <v>141</v>
      </c>
      <c r="C108" s="66"/>
      <c r="D108" s="67"/>
      <c r="E108" s="48" t="s">
        <v>9</v>
      </c>
      <c r="F108" s="34">
        <f>158+89</f>
        <v>247</v>
      </c>
    </row>
    <row r="109" spans="1:6" x14ac:dyDescent="0.3">
      <c r="A109" s="48" t="s">
        <v>11</v>
      </c>
      <c r="B109" s="65" t="s">
        <v>76</v>
      </c>
      <c r="C109" s="66"/>
      <c r="D109" s="67"/>
      <c r="E109" s="48" t="s">
        <v>9</v>
      </c>
      <c r="F109" s="34">
        <v>158</v>
      </c>
    </row>
    <row r="110" spans="1:6" x14ac:dyDescent="0.3">
      <c r="A110" s="48" t="s">
        <v>12</v>
      </c>
      <c r="B110" s="68" t="s">
        <v>13</v>
      </c>
      <c r="C110" s="68"/>
      <c r="D110" s="68"/>
      <c r="E110" s="48" t="s">
        <v>9</v>
      </c>
      <c r="F110" s="34">
        <v>225</v>
      </c>
    </row>
    <row r="112" spans="1:6" x14ac:dyDescent="0.3">
      <c r="A112" s="15" t="s">
        <v>188</v>
      </c>
    </row>
    <row r="113" spans="1:6" x14ac:dyDescent="0.3">
      <c r="A113" s="31"/>
      <c r="B113" s="74" t="s">
        <v>177</v>
      </c>
      <c r="C113" s="74"/>
      <c r="D113" s="74"/>
      <c r="E113" s="74"/>
      <c r="F113" s="33"/>
    </row>
    <row r="114" spans="1:6" x14ac:dyDescent="0.3">
      <c r="A114" s="33"/>
      <c r="B114" s="75" t="s">
        <v>173</v>
      </c>
      <c r="C114" s="75"/>
      <c r="D114" s="75"/>
      <c r="E114" s="75"/>
      <c r="F114" s="33"/>
    </row>
    <row r="115" spans="1:6" x14ac:dyDescent="0.3">
      <c r="A115" s="33"/>
      <c r="B115" s="69" t="s">
        <v>356</v>
      </c>
      <c r="C115" s="69"/>
      <c r="D115" s="69"/>
      <c r="E115" s="69"/>
      <c r="F115" s="33"/>
    </row>
    <row r="117" spans="1:6" ht="56.25" x14ac:dyDescent="0.3">
      <c r="A117" s="51" t="s">
        <v>67</v>
      </c>
      <c r="B117" s="64" t="s">
        <v>4</v>
      </c>
      <c r="C117" s="64"/>
      <c r="D117" s="64"/>
      <c r="E117" s="48" t="s">
        <v>5</v>
      </c>
      <c r="F117" s="48" t="s">
        <v>6</v>
      </c>
    </row>
    <row r="118" spans="1:6" x14ac:dyDescent="0.3">
      <c r="A118" s="48" t="s">
        <v>7</v>
      </c>
      <c r="B118" s="65" t="s">
        <v>139</v>
      </c>
      <c r="C118" s="66"/>
      <c r="D118" s="67"/>
      <c r="E118" s="48" t="s">
        <v>140</v>
      </c>
      <c r="F118" s="34">
        <v>521</v>
      </c>
    </row>
    <row r="119" spans="1:6" x14ac:dyDescent="0.3">
      <c r="A119" s="48" t="s">
        <v>8</v>
      </c>
      <c r="B119" s="65" t="s">
        <v>141</v>
      </c>
      <c r="C119" s="66"/>
      <c r="D119" s="67"/>
      <c r="E119" s="48" t="s">
        <v>9</v>
      </c>
      <c r="F119" s="34">
        <f>477+12</f>
        <v>489</v>
      </c>
    </row>
    <row r="120" spans="1:6" x14ac:dyDescent="0.3">
      <c r="A120" s="48" t="s">
        <v>11</v>
      </c>
      <c r="B120" s="65" t="s">
        <v>76</v>
      </c>
      <c r="C120" s="66"/>
      <c r="D120" s="67"/>
      <c r="E120" s="48" t="s">
        <v>9</v>
      </c>
      <c r="F120" s="34">
        <v>477</v>
      </c>
    </row>
    <row r="121" spans="1:6" x14ac:dyDescent="0.3">
      <c r="A121" s="48" t="s">
        <v>12</v>
      </c>
      <c r="B121" s="68" t="s">
        <v>13</v>
      </c>
      <c r="C121" s="68"/>
      <c r="D121" s="68"/>
      <c r="E121" s="48" t="s">
        <v>9</v>
      </c>
      <c r="F121" s="34">
        <v>235</v>
      </c>
    </row>
    <row r="123" spans="1:6" x14ac:dyDescent="0.3">
      <c r="A123" s="15" t="s">
        <v>187</v>
      </c>
    </row>
    <row r="124" spans="1:6" x14ac:dyDescent="0.3">
      <c r="A124" s="31"/>
      <c r="B124" s="110" t="s">
        <v>178</v>
      </c>
      <c r="C124" s="110"/>
      <c r="D124" s="110"/>
      <c r="E124" s="110"/>
      <c r="F124" s="33"/>
    </row>
    <row r="125" spans="1:6" x14ac:dyDescent="0.3">
      <c r="A125" s="33"/>
      <c r="B125" s="75" t="s">
        <v>173</v>
      </c>
      <c r="C125" s="75"/>
      <c r="D125" s="75"/>
      <c r="E125" s="75"/>
      <c r="F125" s="33"/>
    </row>
    <row r="126" spans="1:6" x14ac:dyDescent="0.3">
      <c r="A126" s="33"/>
      <c r="B126" s="69" t="s">
        <v>358</v>
      </c>
      <c r="C126" s="69"/>
      <c r="D126" s="69"/>
      <c r="E126" s="69"/>
      <c r="F126" s="33"/>
    </row>
    <row r="128" spans="1:6" ht="56.25" x14ac:dyDescent="0.3">
      <c r="A128" s="51" t="s">
        <v>67</v>
      </c>
      <c r="B128" s="64" t="s">
        <v>4</v>
      </c>
      <c r="C128" s="64"/>
      <c r="D128" s="64"/>
      <c r="E128" s="48" t="s">
        <v>5</v>
      </c>
      <c r="F128" s="48" t="s">
        <v>6</v>
      </c>
    </row>
    <row r="129" spans="1:6" x14ac:dyDescent="0.3">
      <c r="A129" s="48" t="s">
        <v>7</v>
      </c>
      <c r="B129" s="65" t="s">
        <v>139</v>
      </c>
      <c r="C129" s="66"/>
      <c r="D129" s="67"/>
      <c r="E129" s="48" t="s">
        <v>140</v>
      </c>
      <c r="F129" s="34">
        <v>69</v>
      </c>
    </row>
    <row r="130" spans="1:6" x14ac:dyDescent="0.3">
      <c r="A130" s="48" t="s">
        <v>8</v>
      </c>
      <c r="B130" s="65" t="s">
        <v>141</v>
      </c>
      <c r="C130" s="66"/>
      <c r="D130" s="67"/>
      <c r="E130" s="48" t="s">
        <v>9</v>
      </c>
      <c r="F130" s="34">
        <f>150+25</f>
        <v>175</v>
      </c>
    </row>
    <row r="131" spans="1:6" x14ac:dyDescent="0.3">
      <c r="A131" s="48" t="s">
        <v>11</v>
      </c>
      <c r="B131" s="65" t="s">
        <v>76</v>
      </c>
      <c r="C131" s="66"/>
      <c r="D131" s="67"/>
      <c r="E131" s="48" t="s">
        <v>9</v>
      </c>
      <c r="F131" s="34">
        <v>150</v>
      </c>
    </row>
    <row r="132" spans="1:6" x14ac:dyDescent="0.3">
      <c r="A132" s="48" t="s">
        <v>12</v>
      </c>
      <c r="B132" s="68" t="s">
        <v>13</v>
      </c>
      <c r="C132" s="68"/>
      <c r="D132" s="68"/>
      <c r="E132" s="48" t="s">
        <v>9</v>
      </c>
      <c r="F132" s="34">
        <v>65</v>
      </c>
    </row>
    <row r="134" spans="1:6" x14ac:dyDescent="0.3">
      <c r="A134" s="15" t="s">
        <v>186</v>
      </c>
    </row>
    <row r="135" spans="1:6" x14ac:dyDescent="0.3">
      <c r="A135" s="31"/>
      <c r="B135" s="74" t="s">
        <v>179</v>
      </c>
      <c r="C135" s="74"/>
      <c r="D135" s="74"/>
      <c r="E135" s="74"/>
      <c r="F135" s="33"/>
    </row>
    <row r="136" spans="1:6" x14ac:dyDescent="0.3">
      <c r="A136" s="33"/>
      <c r="B136" s="75" t="s">
        <v>173</v>
      </c>
      <c r="C136" s="75"/>
      <c r="D136" s="75"/>
      <c r="E136" s="75"/>
      <c r="F136" s="33"/>
    </row>
    <row r="137" spans="1:6" x14ac:dyDescent="0.3">
      <c r="A137" s="33"/>
      <c r="B137" s="69" t="s">
        <v>356</v>
      </c>
      <c r="C137" s="69"/>
      <c r="D137" s="69"/>
      <c r="E137" s="69"/>
      <c r="F137" s="33"/>
    </row>
    <row r="139" spans="1:6" ht="56.25" x14ac:dyDescent="0.3">
      <c r="A139" s="51" t="s">
        <v>67</v>
      </c>
      <c r="B139" s="64" t="s">
        <v>4</v>
      </c>
      <c r="C139" s="64"/>
      <c r="D139" s="64"/>
      <c r="E139" s="48" t="s">
        <v>5</v>
      </c>
      <c r="F139" s="48" t="s">
        <v>6</v>
      </c>
    </row>
    <row r="140" spans="1:6" x14ac:dyDescent="0.3">
      <c r="A140" s="48" t="s">
        <v>7</v>
      </c>
      <c r="B140" s="65" t="s">
        <v>139</v>
      </c>
      <c r="C140" s="66"/>
      <c r="D140" s="67"/>
      <c r="E140" s="48" t="s">
        <v>140</v>
      </c>
      <c r="F140" s="11">
        <v>116</v>
      </c>
    </row>
    <row r="141" spans="1:6" x14ac:dyDescent="0.3">
      <c r="A141" s="48" t="s">
        <v>8</v>
      </c>
      <c r="B141" s="65" t="s">
        <v>141</v>
      </c>
      <c r="C141" s="66"/>
      <c r="D141" s="67"/>
      <c r="E141" s="48" t="s">
        <v>9</v>
      </c>
      <c r="F141" s="34">
        <f>114+16</f>
        <v>130</v>
      </c>
    </row>
    <row r="142" spans="1:6" x14ac:dyDescent="0.3">
      <c r="A142" s="48" t="s">
        <v>10</v>
      </c>
      <c r="B142" s="65" t="s">
        <v>76</v>
      </c>
      <c r="C142" s="66"/>
      <c r="D142" s="67"/>
      <c r="E142" s="48" t="s">
        <v>9</v>
      </c>
      <c r="F142" s="34">
        <v>114</v>
      </c>
    </row>
    <row r="143" spans="1:6" x14ac:dyDescent="0.3">
      <c r="A143" s="48" t="s">
        <v>12</v>
      </c>
      <c r="B143" s="68" t="s">
        <v>13</v>
      </c>
      <c r="C143" s="68"/>
      <c r="D143" s="68"/>
      <c r="E143" s="48" t="s">
        <v>9</v>
      </c>
      <c r="F143" s="34">
        <v>73</v>
      </c>
    </row>
    <row r="145" spans="1:6" x14ac:dyDescent="0.3">
      <c r="A145" s="15" t="s">
        <v>185</v>
      </c>
    </row>
    <row r="146" spans="1:6" x14ac:dyDescent="0.3">
      <c r="A146" s="31"/>
      <c r="B146" s="74" t="s">
        <v>204</v>
      </c>
      <c r="C146" s="74"/>
      <c r="D146" s="74"/>
      <c r="E146" s="74"/>
      <c r="F146" s="33"/>
    </row>
    <row r="147" spans="1:6" x14ac:dyDescent="0.3">
      <c r="A147" s="33"/>
      <c r="B147" s="75" t="s">
        <v>173</v>
      </c>
      <c r="C147" s="75"/>
      <c r="D147" s="75"/>
      <c r="E147" s="75"/>
      <c r="F147" s="33"/>
    </row>
    <row r="148" spans="1:6" x14ac:dyDescent="0.3">
      <c r="A148" s="33"/>
      <c r="B148" s="69" t="s">
        <v>358</v>
      </c>
      <c r="C148" s="69"/>
      <c r="D148" s="69"/>
      <c r="E148" s="69"/>
      <c r="F148" s="33"/>
    </row>
    <row r="150" spans="1:6" ht="56.25" x14ac:dyDescent="0.3">
      <c r="A150" s="51" t="s">
        <v>67</v>
      </c>
      <c r="B150" s="64" t="s">
        <v>4</v>
      </c>
      <c r="C150" s="64"/>
      <c r="D150" s="64"/>
      <c r="E150" s="48" t="s">
        <v>5</v>
      </c>
      <c r="F150" s="48" t="s">
        <v>6</v>
      </c>
    </row>
    <row r="151" spans="1:6" x14ac:dyDescent="0.3">
      <c r="A151" s="48" t="s">
        <v>7</v>
      </c>
      <c r="B151" s="65" t="s">
        <v>139</v>
      </c>
      <c r="C151" s="66"/>
      <c r="D151" s="67"/>
      <c r="E151" s="48" t="s">
        <v>140</v>
      </c>
      <c r="F151" s="11">
        <v>174</v>
      </c>
    </row>
    <row r="152" spans="1:6" x14ac:dyDescent="0.3">
      <c r="A152" s="48" t="s">
        <v>8</v>
      </c>
      <c r="B152" s="65" t="s">
        <v>141</v>
      </c>
      <c r="C152" s="66"/>
      <c r="D152" s="67"/>
      <c r="E152" s="48" t="s">
        <v>9</v>
      </c>
      <c r="F152" s="34">
        <f>196+54</f>
        <v>250</v>
      </c>
    </row>
    <row r="153" spans="1:6" x14ac:dyDescent="0.3">
      <c r="A153" s="48" t="s">
        <v>10</v>
      </c>
      <c r="B153" s="65" t="s">
        <v>76</v>
      </c>
      <c r="C153" s="66"/>
      <c r="D153" s="67"/>
      <c r="E153" s="48" t="s">
        <v>9</v>
      </c>
      <c r="F153" s="34">
        <v>196</v>
      </c>
    </row>
    <row r="154" spans="1:6" x14ac:dyDescent="0.3">
      <c r="A154" s="48" t="s">
        <v>12</v>
      </c>
      <c r="B154" s="68" t="s">
        <v>13</v>
      </c>
      <c r="C154" s="68"/>
      <c r="D154" s="68"/>
      <c r="E154" s="48" t="s">
        <v>9</v>
      </c>
      <c r="F154" s="34">
        <v>231</v>
      </c>
    </row>
    <row r="156" spans="1:6" x14ac:dyDescent="0.3">
      <c r="A156" s="15" t="s">
        <v>184</v>
      </c>
    </row>
    <row r="157" spans="1:6" x14ac:dyDescent="0.3">
      <c r="A157" s="31"/>
      <c r="B157" s="74" t="s">
        <v>180</v>
      </c>
      <c r="C157" s="74"/>
      <c r="D157" s="74"/>
      <c r="E157" s="74"/>
      <c r="F157" s="33"/>
    </row>
    <row r="158" spans="1:6" x14ac:dyDescent="0.3">
      <c r="A158" s="33"/>
      <c r="B158" s="75" t="s">
        <v>173</v>
      </c>
      <c r="C158" s="75"/>
      <c r="D158" s="75"/>
      <c r="E158" s="75"/>
      <c r="F158" s="33"/>
    </row>
    <row r="159" spans="1:6" x14ac:dyDescent="0.3">
      <c r="A159" s="33"/>
      <c r="B159" s="69" t="s">
        <v>356</v>
      </c>
      <c r="C159" s="69"/>
      <c r="D159" s="69"/>
      <c r="E159" s="69"/>
      <c r="F159" s="33"/>
    </row>
    <row r="161" spans="1:6" ht="56.25" x14ac:dyDescent="0.3">
      <c r="A161" s="51" t="s">
        <v>67</v>
      </c>
      <c r="B161" s="64" t="s">
        <v>4</v>
      </c>
      <c r="C161" s="64"/>
      <c r="D161" s="64"/>
      <c r="E161" s="48" t="s">
        <v>5</v>
      </c>
      <c r="F161" s="48" t="s">
        <v>6</v>
      </c>
    </row>
    <row r="162" spans="1:6" x14ac:dyDescent="0.3">
      <c r="A162" s="48" t="s">
        <v>7</v>
      </c>
      <c r="B162" s="65" t="s">
        <v>139</v>
      </c>
      <c r="C162" s="66"/>
      <c r="D162" s="67"/>
      <c r="E162" s="48" t="s">
        <v>140</v>
      </c>
      <c r="F162" s="11">
        <v>52</v>
      </c>
    </row>
    <row r="163" spans="1:6" x14ac:dyDescent="0.3">
      <c r="A163" s="48" t="s">
        <v>8</v>
      </c>
      <c r="B163" s="65" t="s">
        <v>141</v>
      </c>
      <c r="C163" s="66"/>
      <c r="D163" s="67"/>
      <c r="E163" s="48" t="s">
        <v>9</v>
      </c>
      <c r="F163" s="34">
        <f>175+33</f>
        <v>208</v>
      </c>
    </row>
    <row r="164" spans="1:6" x14ac:dyDescent="0.3">
      <c r="A164" s="48" t="s">
        <v>10</v>
      </c>
      <c r="B164" s="65" t="s">
        <v>76</v>
      </c>
      <c r="C164" s="66"/>
      <c r="D164" s="67"/>
      <c r="E164" s="48" t="s">
        <v>9</v>
      </c>
      <c r="F164" s="34">
        <v>175</v>
      </c>
    </row>
    <row r="165" spans="1:6" x14ac:dyDescent="0.3">
      <c r="A165" s="48" t="s">
        <v>12</v>
      </c>
      <c r="B165" s="68" t="s">
        <v>13</v>
      </c>
      <c r="C165" s="68"/>
      <c r="D165" s="68"/>
      <c r="E165" s="48" t="s">
        <v>9</v>
      </c>
      <c r="F165" s="34">
        <v>122</v>
      </c>
    </row>
    <row r="167" spans="1:6" x14ac:dyDescent="0.3">
      <c r="A167" s="15" t="s">
        <v>183</v>
      </c>
    </row>
    <row r="168" spans="1:6" x14ac:dyDescent="0.3">
      <c r="A168" s="31"/>
      <c r="B168" s="74" t="s">
        <v>267</v>
      </c>
      <c r="C168" s="74"/>
      <c r="D168" s="74"/>
      <c r="E168" s="74"/>
      <c r="F168" s="33"/>
    </row>
    <row r="169" spans="1:6" x14ac:dyDescent="0.3">
      <c r="A169" s="33"/>
      <c r="B169" s="75" t="s">
        <v>173</v>
      </c>
      <c r="C169" s="75"/>
      <c r="D169" s="75"/>
      <c r="E169" s="75"/>
      <c r="F169" s="33"/>
    </row>
    <row r="170" spans="1:6" x14ac:dyDescent="0.3">
      <c r="A170" s="33"/>
      <c r="B170" s="69" t="s">
        <v>356</v>
      </c>
      <c r="C170" s="69"/>
      <c r="D170" s="69"/>
      <c r="E170" s="69"/>
      <c r="F170" s="33"/>
    </row>
    <row r="172" spans="1:6" ht="56.25" x14ac:dyDescent="0.3">
      <c r="A172" s="51" t="s">
        <v>67</v>
      </c>
      <c r="B172" s="64" t="s">
        <v>4</v>
      </c>
      <c r="C172" s="64"/>
      <c r="D172" s="64"/>
      <c r="E172" s="48" t="s">
        <v>5</v>
      </c>
      <c r="F172" s="48" t="s">
        <v>6</v>
      </c>
    </row>
    <row r="173" spans="1:6" x14ac:dyDescent="0.3">
      <c r="A173" s="48" t="s">
        <v>7</v>
      </c>
      <c r="B173" s="65" t="s">
        <v>139</v>
      </c>
      <c r="C173" s="66"/>
      <c r="D173" s="67"/>
      <c r="E173" s="48" t="s">
        <v>140</v>
      </c>
      <c r="F173" s="11">
        <v>105</v>
      </c>
    </row>
    <row r="174" spans="1:6" x14ac:dyDescent="0.3">
      <c r="A174" s="48" t="s">
        <v>8</v>
      </c>
      <c r="B174" s="65" t="s">
        <v>141</v>
      </c>
      <c r="C174" s="66"/>
      <c r="D174" s="67"/>
      <c r="E174" s="48" t="s">
        <v>9</v>
      </c>
      <c r="F174" s="34">
        <f>125+16</f>
        <v>141</v>
      </c>
    </row>
    <row r="175" spans="1:6" x14ac:dyDescent="0.3">
      <c r="A175" s="48" t="s">
        <v>10</v>
      </c>
      <c r="B175" s="65" t="s">
        <v>76</v>
      </c>
      <c r="C175" s="66"/>
      <c r="D175" s="67"/>
      <c r="E175" s="48" t="s">
        <v>9</v>
      </c>
      <c r="F175" s="34">
        <v>125</v>
      </c>
    </row>
    <row r="176" spans="1:6" x14ac:dyDescent="0.3">
      <c r="A176" s="48" t="s">
        <v>12</v>
      </c>
      <c r="B176" s="68" t="s">
        <v>13</v>
      </c>
      <c r="C176" s="68"/>
      <c r="D176" s="68"/>
      <c r="E176" s="48" t="s">
        <v>9</v>
      </c>
      <c r="F176" s="34">
        <v>46</v>
      </c>
    </row>
    <row r="178" spans="1:6" x14ac:dyDescent="0.3">
      <c r="A178" s="15" t="s">
        <v>194</v>
      </c>
    </row>
    <row r="179" spans="1:6" x14ac:dyDescent="0.3">
      <c r="A179" s="31"/>
      <c r="B179" s="74" t="s">
        <v>182</v>
      </c>
      <c r="C179" s="74"/>
      <c r="D179" s="74"/>
      <c r="E179" s="74"/>
      <c r="F179" s="33"/>
    </row>
    <row r="180" spans="1:6" x14ac:dyDescent="0.3">
      <c r="A180" s="33"/>
      <c r="B180" s="75" t="s">
        <v>173</v>
      </c>
      <c r="C180" s="75"/>
      <c r="D180" s="75"/>
      <c r="E180" s="75"/>
      <c r="F180" s="33"/>
    </row>
    <row r="181" spans="1:6" x14ac:dyDescent="0.3">
      <c r="A181" s="33"/>
      <c r="B181" s="69" t="s">
        <v>358</v>
      </c>
      <c r="C181" s="69"/>
      <c r="D181" s="69"/>
      <c r="E181" s="69"/>
      <c r="F181" s="33"/>
    </row>
    <row r="183" spans="1:6" ht="56.25" x14ac:dyDescent="0.3">
      <c r="A183" s="51" t="s">
        <v>67</v>
      </c>
      <c r="B183" s="64" t="s">
        <v>4</v>
      </c>
      <c r="C183" s="64"/>
      <c r="D183" s="64"/>
      <c r="E183" s="48" t="s">
        <v>5</v>
      </c>
      <c r="F183" s="48" t="s">
        <v>6</v>
      </c>
    </row>
    <row r="184" spans="1:6" x14ac:dyDescent="0.3">
      <c r="A184" s="48" t="s">
        <v>7</v>
      </c>
      <c r="B184" s="65" t="s">
        <v>139</v>
      </c>
      <c r="C184" s="66"/>
      <c r="D184" s="67"/>
      <c r="E184" s="48" t="s">
        <v>140</v>
      </c>
      <c r="F184" s="11">
        <v>121</v>
      </c>
    </row>
    <row r="185" spans="1:6" x14ac:dyDescent="0.3">
      <c r="A185" s="48" t="s">
        <v>8</v>
      </c>
      <c r="B185" s="65" t="s">
        <v>141</v>
      </c>
      <c r="C185" s="66"/>
      <c r="D185" s="67"/>
      <c r="E185" s="48" t="s">
        <v>9</v>
      </c>
      <c r="F185" s="34">
        <f>127+24</f>
        <v>151</v>
      </c>
    </row>
    <row r="186" spans="1:6" x14ac:dyDescent="0.3">
      <c r="A186" s="48" t="s">
        <v>10</v>
      </c>
      <c r="B186" s="65" t="s">
        <v>76</v>
      </c>
      <c r="C186" s="66"/>
      <c r="D186" s="67"/>
      <c r="E186" s="48" t="s">
        <v>9</v>
      </c>
      <c r="F186" s="34">
        <v>127</v>
      </c>
    </row>
    <row r="187" spans="1:6" x14ac:dyDescent="0.3">
      <c r="A187" s="48" t="s">
        <v>12</v>
      </c>
      <c r="B187" s="68" t="s">
        <v>13</v>
      </c>
      <c r="C187" s="68"/>
      <c r="D187" s="68"/>
      <c r="E187" s="48" t="s">
        <v>9</v>
      </c>
      <c r="F187" s="34">
        <v>98</v>
      </c>
    </row>
    <row r="189" spans="1:6" x14ac:dyDescent="0.3">
      <c r="A189" s="15" t="s">
        <v>195</v>
      </c>
    </row>
    <row r="190" spans="1:6" x14ac:dyDescent="0.3">
      <c r="A190" s="31"/>
      <c r="B190" s="74" t="s">
        <v>192</v>
      </c>
      <c r="C190" s="74"/>
      <c r="D190" s="74"/>
      <c r="E190" s="74"/>
      <c r="F190" s="33"/>
    </row>
    <row r="191" spans="1:6" x14ac:dyDescent="0.3">
      <c r="A191" s="33"/>
      <c r="B191" s="75" t="s">
        <v>173</v>
      </c>
      <c r="C191" s="75"/>
      <c r="D191" s="75"/>
      <c r="E191" s="75"/>
      <c r="F191" s="33"/>
    </row>
    <row r="192" spans="1:6" x14ac:dyDescent="0.3">
      <c r="A192" s="33"/>
      <c r="B192" s="69" t="s">
        <v>358</v>
      </c>
      <c r="C192" s="69"/>
      <c r="D192" s="69"/>
      <c r="E192" s="69"/>
      <c r="F192" s="33"/>
    </row>
    <row r="194" spans="1:6" ht="56.25" x14ac:dyDescent="0.3">
      <c r="A194" s="51" t="s">
        <v>67</v>
      </c>
      <c r="B194" s="64" t="s">
        <v>4</v>
      </c>
      <c r="C194" s="64"/>
      <c r="D194" s="64"/>
      <c r="E194" s="48" t="s">
        <v>5</v>
      </c>
      <c r="F194" s="48" t="s">
        <v>6</v>
      </c>
    </row>
    <row r="195" spans="1:6" x14ac:dyDescent="0.3">
      <c r="A195" s="48" t="s">
        <v>7</v>
      </c>
      <c r="B195" s="65" t="s">
        <v>139</v>
      </c>
      <c r="C195" s="66"/>
      <c r="D195" s="67"/>
      <c r="E195" s="48" t="s">
        <v>140</v>
      </c>
      <c r="F195" s="11">
        <v>416</v>
      </c>
    </row>
    <row r="196" spans="1:6" x14ac:dyDescent="0.3">
      <c r="A196" s="48" t="s">
        <v>8</v>
      </c>
      <c r="B196" s="65" t="s">
        <v>141</v>
      </c>
      <c r="C196" s="66"/>
      <c r="D196" s="67"/>
      <c r="E196" s="48" t="s">
        <v>9</v>
      </c>
      <c r="F196" s="34">
        <f>195+35</f>
        <v>230</v>
      </c>
    </row>
    <row r="197" spans="1:6" x14ac:dyDescent="0.3">
      <c r="A197" s="48" t="s">
        <v>10</v>
      </c>
      <c r="B197" s="65" t="s">
        <v>76</v>
      </c>
      <c r="C197" s="66"/>
      <c r="D197" s="67"/>
      <c r="E197" s="48" t="s">
        <v>9</v>
      </c>
      <c r="F197" s="34">
        <v>195</v>
      </c>
    </row>
    <row r="198" spans="1:6" x14ac:dyDescent="0.3">
      <c r="A198" s="48" t="s">
        <v>12</v>
      </c>
      <c r="B198" s="68" t="s">
        <v>13</v>
      </c>
      <c r="C198" s="68"/>
      <c r="D198" s="68"/>
      <c r="E198" s="48" t="s">
        <v>9</v>
      </c>
      <c r="F198" s="34">
        <v>152</v>
      </c>
    </row>
    <row r="200" spans="1:6" hidden="1" x14ac:dyDescent="0.3">
      <c r="A200" s="15" t="s">
        <v>198</v>
      </c>
    </row>
    <row r="201" spans="1:6" hidden="1" x14ac:dyDescent="0.3">
      <c r="A201" s="31"/>
      <c r="B201" s="110" t="s">
        <v>193</v>
      </c>
      <c r="C201" s="110"/>
      <c r="D201" s="110"/>
      <c r="E201" s="110"/>
      <c r="F201" s="33"/>
    </row>
    <row r="202" spans="1:6" hidden="1" x14ac:dyDescent="0.3">
      <c r="A202" s="33"/>
      <c r="B202" s="75" t="s">
        <v>173</v>
      </c>
      <c r="C202" s="75"/>
      <c r="D202" s="75"/>
      <c r="E202" s="75"/>
      <c r="F202" s="33"/>
    </row>
    <row r="203" spans="1:6" hidden="1" x14ac:dyDescent="0.3"/>
    <row r="204" spans="1:6" ht="56.25" hidden="1" x14ac:dyDescent="0.3">
      <c r="A204" s="51" t="s">
        <v>67</v>
      </c>
      <c r="B204" s="64" t="s">
        <v>4</v>
      </c>
      <c r="C204" s="64"/>
      <c r="D204" s="64"/>
      <c r="E204" s="48" t="s">
        <v>5</v>
      </c>
      <c r="F204" s="48" t="s">
        <v>6</v>
      </c>
    </row>
    <row r="205" spans="1:6" hidden="1" x14ac:dyDescent="0.3">
      <c r="A205" s="48" t="s">
        <v>7</v>
      </c>
      <c r="B205" s="65" t="s">
        <v>139</v>
      </c>
      <c r="C205" s="66"/>
      <c r="D205" s="67"/>
      <c r="E205" s="48" t="s">
        <v>140</v>
      </c>
      <c r="F205" s="11">
        <v>0</v>
      </c>
    </row>
    <row r="206" spans="1:6" hidden="1" x14ac:dyDescent="0.3">
      <c r="A206" s="48" t="s">
        <v>8</v>
      </c>
      <c r="B206" s="65" t="s">
        <v>141</v>
      </c>
      <c r="C206" s="66"/>
      <c r="D206" s="67"/>
      <c r="E206" s="48" t="s">
        <v>9</v>
      </c>
      <c r="F206" s="34">
        <v>0</v>
      </c>
    </row>
    <row r="207" spans="1:6" hidden="1" x14ac:dyDescent="0.3">
      <c r="A207" s="48" t="s">
        <v>10</v>
      </c>
      <c r="B207" s="65" t="s">
        <v>76</v>
      </c>
      <c r="C207" s="66"/>
      <c r="D207" s="67"/>
      <c r="E207" s="48" t="s">
        <v>9</v>
      </c>
      <c r="F207" s="34">
        <v>0</v>
      </c>
    </row>
    <row r="208" spans="1:6" hidden="1" x14ac:dyDescent="0.3">
      <c r="A208" s="48" t="s">
        <v>12</v>
      </c>
      <c r="B208" s="68" t="s">
        <v>13</v>
      </c>
      <c r="C208" s="68"/>
      <c r="D208" s="68"/>
      <c r="E208" s="48" t="s">
        <v>9</v>
      </c>
      <c r="F208" s="34">
        <v>0</v>
      </c>
    </row>
    <row r="209" spans="1:6" hidden="1" x14ac:dyDescent="0.3"/>
    <row r="210" spans="1:6" x14ac:dyDescent="0.3">
      <c r="A210" s="15" t="s">
        <v>198</v>
      </c>
    </row>
    <row r="211" spans="1:6" x14ac:dyDescent="0.3">
      <c r="A211" s="31"/>
      <c r="B211" s="74" t="s">
        <v>268</v>
      </c>
      <c r="C211" s="74"/>
      <c r="D211" s="74"/>
      <c r="E211" s="74"/>
      <c r="F211" s="33"/>
    </row>
    <row r="212" spans="1:6" x14ac:dyDescent="0.3">
      <c r="A212" s="33"/>
      <c r="B212" s="75" t="s">
        <v>173</v>
      </c>
      <c r="C212" s="75"/>
      <c r="D212" s="75"/>
      <c r="E212" s="75"/>
      <c r="F212" s="33"/>
    </row>
    <row r="213" spans="1:6" x14ac:dyDescent="0.3">
      <c r="A213" s="33"/>
      <c r="B213" s="69" t="s">
        <v>356</v>
      </c>
      <c r="C213" s="69"/>
      <c r="D213" s="69"/>
      <c r="E213" s="69"/>
      <c r="F213" s="33"/>
    </row>
    <row r="215" spans="1:6" ht="56.25" x14ac:dyDescent="0.3">
      <c r="A215" s="51" t="s">
        <v>67</v>
      </c>
      <c r="B215" s="64" t="s">
        <v>4</v>
      </c>
      <c r="C215" s="64"/>
      <c r="D215" s="64"/>
      <c r="E215" s="48" t="s">
        <v>5</v>
      </c>
      <c r="F215" s="48" t="s">
        <v>6</v>
      </c>
    </row>
    <row r="216" spans="1:6" x14ac:dyDescent="0.3">
      <c r="A216" s="48" t="s">
        <v>7</v>
      </c>
      <c r="B216" s="65" t="s">
        <v>139</v>
      </c>
      <c r="C216" s="66"/>
      <c r="D216" s="67"/>
      <c r="E216" s="48" t="s">
        <v>140</v>
      </c>
      <c r="F216" s="11">
        <v>69</v>
      </c>
    </row>
    <row r="217" spans="1:6" x14ac:dyDescent="0.3">
      <c r="A217" s="48" t="s">
        <v>8</v>
      </c>
      <c r="B217" s="65" t="s">
        <v>141</v>
      </c>
      <c r="C217" s="66"/>
      <c r="D217" s="67"/>
      <c r="E217" s="48" t="s">
        <v>9</v>
      </c>
      <c r="F217" s="34">
        <f>38+11</f>
        <v>49</v>
      </c>
    </row>
    <row r="218" spans="1:6" x14ac:dyDescent="0.3">
      <c r="A218" s="48" t="s">
        <v>10</v>
      </c>
      <c r="B218" s="65" t="s">
        <v>76</v>
      </c>
      <c r="C218" s="66"/>
      <c r="D218" s="67"/>
      <c r="E218" s="48" t="s">
        <v>9</v>
      </c>
      <c r="F218" s="34">
        <v>38</v>
      </c>
    </row>
    <row r="219" spans="1:6" x14ac:dyDescent="0.3">
      <c r="A219" s="48" t="s">
        <v>12</v>
      </c>
      <c r="B219" s="68" t="s">
        <v>13</v>
      </c>
      <c r="C219" s="68"/>
      <c r="D219" s="68"/>
      <c r="E219" s="48" t="s">
        <v>9</v>
      </c>
      <c r="F219" s="34">
        <v>27</v>
      </c>
    </row>
    <row r="221" spans="1:6" x14ac:dyDescent="0.3">
      <c r="A221" s="15" t="s">
        <v>199</v>
      </c>
    </row>
    <row r="222" spans="1:6" x14ac:dyDescent="0.3">
      <c r="A222" s="31"/>
      <c r="B222" s="74" t="s">
        <v>196</v>
      </c>
      <c r="C222" s="74"/>
      <c r="D222" s="74"/>
      <c r="E222" s="74"/>
      <c r="F222" s="33"/>
    </row>
    <row r="223" spans="1:6" x14ac:dyDescent="0.3">
      <c r="A223" s="33"/>
      <c r="B223" s="75" t="s">
        <v>173</v>
      </c>
      <c r="C223" s="75"/>
      <c r="D223" s="75"/>
      <c r="E223" s="75"/>
      <c r="F223" s="33"/>
    </row>
    <row r="224" spans="1:6" x14ac:dyDescent="0.3">
      <c r="A224" s="33"/>
      <c r="B224" s="69" t="s">
        <v>358</v>
      </c>
      <c r="C224" s="69"/>
      <c r="D224" s="69"/>
      <c r="E224" s="69"/>
      <c r="F224" s="33"/>
    </row>
    <row r="226" spans="1:6" ht="56.25" x14ac:dyDescent="0.3">
      <c r="A226" s="51" t="s">
        <v>67</v>
      </c>
      <c r="B226" s="64" t="s">
        <v>4</v>
      </c>
      <c r="C226" s="64"/>
      <c r="D226" s="64"/>
      <c r="E226" s="48" t="s">
        <v>5</v>
      </c>
      <c r="F226" s="48" t="s">
        <v>6</v>
      </c>
    </row>
    <row r="227" spans="1:6" x14ac:dyDescent="0.3">
      <c r="A227" s="48" t="s">
        <v>7</v>
      </c>
      <c r="B227" s="65" t="s">
        <v>139</v>
      </c>
      <c r="C227" s="66"/>
      <c r="D227" s="67"/>
      <c r="E227" s="48" t="s">
        <v>140</v>
      </c>
      <c r="F227" s="11">
        <v>106</v>
      </c>
    </row>
    <row r="228" spans="1:6" x14ac:dyDescent="0.3">
      <c r="A228" s="48" t="s">
        <v>8</v>
      </c>
      <c r="B228" s="65" t="s">
        <v>141</v>
      </c>
      <c r="C228" s="66"/>
      <c r="D228" s="67"/>
      <c r="E228" s="48" t="s">
        <v>9</v>
      </c>
      <c r="F228" s="34">
        <f>147+36</f>
        <v>183</v>
      </c>
    </row>
    <row r="229" spans="1:6" x14ac:dyDescent="0.3">
      <c r="A229" s="48" t="s">
        <v>10</v>
      </c>
      <c r="B229" s="65" t="s">
        <v>76</v>
      </c>
      <c r="C229" s="66"/>
      <c r="D229" s="67"/>
      <c r="E229" s="48" t="s">
        <v>9</v>
      </c>
      <c r="F229" s="34">
        <v>147</v>
      </c>
    </row>
    <row r="230" spans="1:6" x14ac:dyDescent="0.3">
      <c r="A230" s="48" t="s">
        <v>12</v>
      </c>
      <c r="B230" s="68" t="s">
        <v>13</v>
      </c>
      <c r="C230" s="68"/>
      <c r="D230" s="68"/>
      <c r="E230" s="48" t="s">
        <v>9</v>
      </c>
      <c r="F230" s="34">
        <v>120</v>
      </c>
    </row>
    <row r="232" spans="1:6" x14ac:dyDescent="0.3">
      <c r="A232" s="15" t="s">
        <v>202</v>
      </c>
    </row>
    <row r="233" spans="1:6" x14ac:dyDescent="0.3">
      <c r="A233" s="31"/>
      <c r="B233" s="74" t="s">
        <v>197</v>
      </c>
      <c r="C233" s="74"/>
      <c r="D233" s="74"/>
      <c r="E233" s="74"/>
      <c r="F233" s="33"/>
    </row>
    <row r="234" spans="1:6" x14ac:dyDescent="0.3">
      <c r="A234" s="33"/>
      <c r="B234" s="75" t="s">
        <v>173</v>
      </c>
      <c r="C234" s="75"/>
      <c r="D234" s="75"/>
      <c r="E234" s="75"/>
      <c r="F234" s="33"/>
    </row>
    <row r="235" spans="1:6" x14ac:dyDescent="0.3">
      <c r="A235" s="33"/>
      <c r="B235" s="69" t="s">
        <v>358</v>
      </c>
      <c r="C235" s="69"/>
      <c r="D235" s="69"/>
      <c r="E235" s="69"/>
      <c r="F235" s="33"/>
    </row>
    <row r="237" spans="1:6" ht="56.25" x14ac:dyDescent="0.3">
      <c r="A237" s="51" t="s">
        <v>67</v>
      </c>
      <c r="B237" s="64" t="s">
        <v>4</v>
      </c>
      <c r="C237" s="64"/>
      <c r="D237" s="64"/>
      <c r="E237" s="48" t="s">
        <v>5</v>
      </c>
      <c r="F237" s="48" t="s">
        <v>6</v>
      </c>
    </row>
    <row r="238" spans="1:6" x14ac:dyDescent="0.3">
      <c r="A238" s="48" t="s">
        <v>7</v>
      </c>
      <c r="B238" s="65" t="s">
        <v>139</v>
      </c>
      <c r="C238" s="66"/>
      <c r="D238" s="67"/>
      <c r="E238" s="48" t="s">
        <v>140</v>
      </c>
      <c r="F238" s="11">
        <v>446</v>
      </c>
    </row>
    <row r="239" spans="1:6" x14ac:dyDescent="0.3">
      <c r="A239" s="48" t="s">
        <v>8</v>
      </c>
      <c r="B239" s="65" t="s">
        <v>141</v>
      </c>
      <c r="C239" s="66"/>
      <c r="D239" s="67"/>
      <c r="E239" s="48" t="s">
        <v>9</v>
      </c>
      <c r="F239" s="34">
        <f>886+165</f>
        <v>1051</v>
      </c>
    </row>
    <row r="240" spans="1:6" x14ac:dyDescent="0.3">
      <c r="A240" s="48" t="s">
        <v>10</v>
      </c>
      <c r="B240" s="65" t="s">
        <v>76</v>
      </c>
      <c r="C240" s="66"/>
      <c r="D240" s="67"/>
      <c r="E240" s="48" t="s">
        <v>9</v>
      </c>
      <c r="F240" s="34">
        <v>886</v>
      </c>
    </row>
    <row r="241" spans="1:6" x14ac:dyDescent="0.3">
      <c r="A241" s="48" t="s">
        <v>12</v>
      </c>
      <c r="B241" s="68" t="s">
        <v>13</v>
      </c>
      <c r="C241" s="68"/>
      <c r="D241" s="68"/>
      <c r="E241" s="48" t="s">
        <v>9</v>
      </c>
      <c r="F241" s="34">
        <v>679</v>
      </c>
    </row>
    <row r="243" spans="1:6" x14ac:dyDescent="0.3">
      <c r="A243" s="15" t="s">
        <v>203</v>
      </c>
    </row>
    <row r="244" spans="1:6" x14ac:dyDescent="0.3">
      <c r="A244" s="31"/>
      <c r="B244" s="74" t="s">
        <v>200</v>
      </c>
      <c r="C244" s="74"/>
      <c r="D244" s="74"/>
      <c r="E244" s="74"/>
      <c r="F244" s="33"/>
    </row>
    <row r="245" spans="1:6" x14ac:dyDescent="0.3">
      <c r="A245" s="33"/>
      <c r="B245" s="75" t="s">
        <v>173</v>
      </c>
      <c r="C245" s="75"/>
      <c r="D245" s="75"/>
      <c r="E245" s="75"/>
      <c r="F245" s="33"/>
    </row>
    <row r="246" spans="1:6" x14ac:dyDescent="0.3">
      <c r="A246" s="33"/>
      <c r="B246" s="69" t="s">
        <v>358</v>
      </c>
      <c r="C246" s="69"/>
      <c r="D246" s="69"/>
      <c r="E246" s="69"/>
      <c r="F246" s="33"/>
    </row>
    <row r="248" spans="1:6" ht="56.25" x14ac:dyDescent="0.3">
      <c r="A248" s="51" t="s">
        <v>67</v>
      </c>
      <c r="B248" s="64" t="s">
        <v>4</v>
      </c>
      <c r="C248" s="64"/>
      <c r="D248" s="64"/>
      <c r="E248" s="48" t="s">
        <v>5</v>
      </c>
      <c r="F248" s="48" t="s">
        <v>6</v>
      </c>
    </row>
    <row r="249" spans="1:6" x14ac:dyDescent="0.3">
      <c r="A249" s="48" t="s">
        <v>7</v>
      </c>
      <c r="B249" s="65" t="s">
        <v>139</v>
      </c>
      <c r="C249" s="66"/>
      <c r="D249" s="67"/>
      <c r="E249" s="48" t="s">
        <v>140</v>
      </c>
      <c r="F249" s="11">
        <v>342</v>
      </c>
    </row>
    <row r="250" spans="1:6" x14ac:dyDescent="0.3">
      <c r="A250" s="48" t="s">
        <v>8</v>
      </c>
      <c r="B250" s="65" t="s">
        <v>141</v>
      </c>
      <c r="C250" s="66"/>
      <c r="D250" s="67"/>
      <c r="E250" s="48" t="s">
        <v>9</v>
      </c>
      <c r="F250" s="34">
        <f>726+118</f>
        <v>844</v>
      </c>
    </row>
    <row r="251" spans="1:6" x14ac:dyDescent="0.3">
      <c r="A251" s="48" t="s">
        <v>10</v>
      </c>
      <c r="B251" s="65" t="s">
        <v>76</v>
      </c>
      <c r="C251" s="66"/>
      <c r="D251" s="67"/>
      <c r="E251" s="48" t="s">
        <v>9</v>
      </c>
      <c r="F251" s="34">
        <v>726</v>
      </c>
    </row>
    <row r="252" spans="1:6" x14ac:dyDescent="0.3">
      <c r="A252" s="48" t="s">
        <v>12</v>
      </c>
      <c r="B252" s="68" t="s">
        <v>13</v>
      </c>
      <c r="C252" s="68"/>
      <c r="D252" s="68"/>
      <c r="E252" s="48" t="s">
        <v>9</v>
      </c>
      <c r="F252" s="34">
        <v>456</v>
      </c>
    </row>
    <row r="254" spans="1:6" x14ac:dyDescent="0.3">
      <c r="A254" s="15" t="s">
        <v>269</v>
      </c>
    </row>
    <row r="255" spans="1:6" x14ac:dyDescent="0.3">
      <c r="A255" s="31"/>
      <c r="B255" s="74" t="s">
        <v>201</v>
      </c>
      <c r="C255" s="74"/>
      <c r="D255" s="74"/>
      <c r="E255" s="74"/>
      <c r="F255" s="33"/>
    </row>
    <row r="256" spans="1:6" x14ac:dyDescent="0.3">
      <c r="A256" s="33"/>
      <c r="B256" s="75" t="s">
        <v>173</v>
      </c>
      <c r="C256" s="75"/>
      <c r="D256" s="75"/>
      <c r="E256" s="75"/>
      <c r="F256" s="33"/>
    </row>
    <row r="257" spans="1:6" x14ac:dyDescent="0.3">
      <c r="A257" s="33"/>
      <c r="B257" s="69" t="s">
        <v>358</v>
      </c>
      <c r="C257" s="69"/>
      <c r="D257" s="69"/>
      <c r="E257" s="69"/>
      <c r="F257" s="33"/>
    </row>
    <row r="259" spans="1:6" ht="56.25" x14ac:dyDescent="0.3">
      <c r="A259" s="51" t="s">
        <v>67</v>
      </c>
      <c r="B259" s="64" t="s">
        <v>4</v>
      </c>
      <c r="C259" s="64"/>
      <c r="D259" s="64"/>
      <c r="E259" s="48" t="s">
        <v>5</v>
      </c>
      <c r="F259" s="48" t="s">
        <v>6</v>
      </c>
    </row>
    <row r="260" spans="1:6" x14ac:dyDescent="0.3">
      <c r="A260" s="48" t="s">
        <v>7</v>
      </c>
      <c r="B260" s="65" t="s">
        <v>139</v>
      </c>
      <c r="C260" s="66"/>
      <c r="D260" s="67"/>
      <c r="E260" s="48" t="s">
        <v>140</v>
      </c>
      <c r="F260" s="11">
        <v>257</v>
      </c>
    </row>
    <row r="261" spans="1:6" x14ac:dyDescent="0.3">
      <c r="A261" s="48" t="s">
        <v>8</v>
      </c>
      <c r="B261" s="65" t="s">
        <v>141</v>
      </c>
      <c r="C261" s="66"/>
      <c r="D261" s="67"/>
      <c r="E261" s="48" t="s">
        <v>9</v>
      </c>
      <c r="F261" s="34">
        <f>161+55</f>
        <v>216</v>
      </c>
    </row>
    <row r="262" spans="1:6" x14ac:dyDescent="0.3">
      <c r="A262" s="48" t="s">
        <v>10</v>
      </c>
      <c r="B262" s="65" t="s">
        <v>76</v>
      </c>
      <c r="C262" s="66"/>
      <c r="D262" s="67"/>
      <c r="E262" s="48" t="s">
        <v>9</v>
      </c>
      <c r="F262" s="34">
        <v>161</v>
      </c>
    </row>
    <row r="263" spans="1:6" x14ac:dyDescent="0.3">
      <c r="A263" s="48" t="s">
        <v>12</v>
      </c>
      <c r="B263" s="68" t="s">
        <v>13</v>
      </c>
      <c r="C263" s="68"/>
      <c r="D263" s="68"/>
      <c r="E263" s="48" t="s">
        <v>9</v>
      </c>
      <c r="F263" s="34">
        <v>230</v>
      </c>
    </row>
    <row r="265" spans="1:6" x14ac:dyDescent="0.3">
      <c r="A265" s="15" t="s">
        <v>357</v>
      </c>
    </row>
    <row r="266" spans="1:6" x14ac:dyDescent="0.3">
      <c r="A266" s="31"/>
      <c r="B266" s="74" t="s">
        <v>360</v>
      </c>
      <c r="C266" s="74"/>
      <c r="D266" s="74"/>
      <c r="E266" s="74"/>
      <c r="F266" s="33"/>
    </row>
    <row r="267" spans="1:6" x14ac:dyDescent="0.3">
      <c r="A267" s="33"/>
      <c r="B267" s="75" t="s">
        <v>173</v>
      </c>
      <c r="C267" s="75"/>
      <c r="D267" s="75"/>
      <c r="E267" s="75"/>
      <c r="F267" s="33"/>
    </row>
    <row r="268" spans="1:6" ht="21" customHeight="1" x14ac:dyDescent="0.3">
      <c r="A268" s="33"/>
      <c r="B268" s="69" t="s">
        <v>359</v>
      </c>
      <c r="C268" s="69"/>
      <c r="D268" s="69"/>
      <c r="E268" s="69"/>
      <c r="F268" s="33"/>
    </row>
    <row r="270" spans="1:6" ht="56.25" x14ac:dyDescent="0.3">
      <c r="A270" s="60" t="s">
        <v>67</v>
      </c>
      <c r="B270" s="64" t="s">
        <v>4</v>
      </c>
      <c r="C270" s="64"/>
      <c r="D270" s="64"/>
      <c r="E270" s="59" t="s">
        <v>5</v>
      </c>
      <c r="F270" s="59" t="s">
        <v>6</v>
      </c>
    </row>
    <row r="271" spans="1:6" x14ac:dyDescent="0.3">
      <c r="A271" s="59" t="s">
        <v>7</v>
      </c>
      <c r="B271" s="65" t="s">
        <v>139</v>
      </c>
      <c r="C271" s="66"/>
      <c r="D271" s="67"/>
      <c r="E271" s="59" t="s">
        <v>140</v>
      </c>
      <c r="F271" s="11">
        <v>756</v>
      </c>
    </row>
    <row r="272" spans="1:6" x14ac:dyDescent="0.3">
      <c r="A272" s="59" t="s">
        <v>8</v>
      </c>
      <c r="B272" s="65" t="s">
        <v>141</v>
      </c>
      <c r="C272" s="66"/>
      <c r="D272" s="67"/>
      <c r="E272" s="59" t="s">
        <v>9</v>
      </c>
      <c r="F272" s="34">
        <v>806</v>
      </c>
    </row>
    <row r="273" spans="1:6" x14ac:dyDescent="0.3">
      <c r="A273" s="59" t="s">
        <v>10</v>
      </c>
      <c r="B273" s="65" t="s">
        <v>76</v>
      </c>
      <c r="C273" s="66"/>
      <c r="D273" s="67"/>
      <c r="E273" s="59" t="s">
        <v>9</v>
      </c>
      <c r="F273" s="34">
        <v>636</v>
      </c>
    </row>
    <row r="274" spans="1:6" x14ac:dyDescent="0.3">
      <c r="A274" s="59" t="s">
        <v>12</v>
      </c>
      <c r="B274" s="68" t="s">
        <v>13</v>
      </c>
      <c r="C274" s="68"/>
      <c r="D274" s="68"/>
      <c r="E274" s="59" t="s">
        <v>9</v>
      </c>
      <c r="F274" s="34">
        <v>620</v>
      </c>
    </row>
    <row r="275" spans="1:6" x14ac:dyDescent="0.3">
      <c r="A275" s="61"/>
      <c r="B275" s="62"/>
      <c r="C275" s="62"/>
      <c r="D275" s="62"/>
      <c r="E275" s="61"/>
      <c r="F275" s="63"/>
    </row>
    <row r="276" spans="1:6" x14ac:dyDescent="0.3">
      <c r="A276" s="61"/>
      <c r="B276" s="62"/>
      <c r="C276" s="62"/>
      <c r="D276" s="62"/>
      <c r="E276" s="61"/>
      <c r="F276" s="63"/>
    </row>
    <row r="277" spans="1:6" x14ac:dyDescent="0.3">
      <c r="A277" s="15" t="s">
        <v>28</v>
      </c>
    </row>
    <row r="279" spans="1:6" x14ac:dyDescent="0.3">
      <c r="A279" s="15" t="s">
        <v>50</v>
      </c>
    </row>
    <row r="281" spans="1:6" ht="18.75" customHeight="1" x14ac:dyDescent="0.3">
      <c r="A281" s="15" t="s">
        <v>95</v>
      </c>
    </row>
    <row r="283" spans="1:6" ht="37.5" customHeight="1" x14ac:dyDescent="0.3">
      <c r="A283" s="97" t="s">
        <v>29</v>
      </c>
      <c r="B283" s="125"/>
      <c r="C283" s="111" t="s">
        <v>53</v>
      </c>
      <c r="D283" s="123"/>
      <c r="E283" s="97" t="s">
        <v>30</v>
      </c>
      <c r="F283" s="125"/>
    </row>
    <row r="284" spans="1:6" ht="36" customHeight="1" x14ac:dyDescent="0.3">
      <c r="A284" s="50" t="s">
        <v>51</v>
      </c>
      <c r="B284" s="52" t="s">
        <v>52</v>
      </c>
      <c r="C284" s="112"/>
      <c r="D284" s="124"/>
      <c r="E284" s="48" t="s">
        <v>31</v>
      </c>
      <c r="F284" s="48" t="s">
        <v>32</v>
      </c>
    </row>
    <row r="285" spans="1:6" ht="98.25" customHeight="1" x14ac:dyDescent="0.3">
      <c r="A285" s="49">
        <v>136</v>
      </c>
      <c r="B285" s="35" t="s">
        <v>148</v>
      </c>
      <c r="C285" s="76">
        <v>2</v>
      </c>
      <c r="D285" s="77"/>
      <c r="E285" s="56">
        <v>566</v>
      </c>
      <c r="F285" s="36">
        <v>321</v>
      </c>
    </row>
    <row r="286" spans="1:6" ht="57.75" hidden="1" customHeight="1" x14ac:dyDescent="0.3">
      <c r="A286" s="49">
        <v>184</v>
      </c>
      <c r="B286" s="35" t="s">
        <v>149</v>
      </c>
      <c r="C286" s="76">
        <v>2</v>
      </c>
      <c r="D286" s="77"/>
      <c r="E286" s="36">
        <v>0</v>
      </c>
      <c r="F286" s="36">
        <v>0</v>
      </c>
    </row>
    <row r="287" spans="1:6" x14ac:dyDescent="0.3">
      <c r="A287" s="54">
        <v>11</v>
      </c>
      <c r="B287" s="35" t="s">
        <v>119</v>
      </c>
      <c r="C287" s="76">
        <v>4</v>
      </c>
      <c r="D287" s="77"/>
      <c r="E287" s="37">
        <v>389</v>
      </c>
      <c r="F287" s="38">
        <v>0</v>
      </c>
    </row>
    <row r="288" spans="1:6" x14ac:dyDescent="0.3">
      <c r="A288" s="54">
        <v>12</v>
      </c>
      <c r="B288" s="35" t="s">
        <v>120</v>
      </c>
      <c r="C288" s="76">
        <v>5</v>
      </c>
      <c r="D288" s="77"/>
      <c r="E288" s="38">
        <v>186</v>
      </c>
      <c r="F288" s="38">
        <f>59-7</f>
        <v>52</v>
      </c>
    </row>
    <row r="289" spans="1:6" x14ac:dyDescent="0.3">
      <c r="A289" s="54">
        <v>14</v>
      </c>
      <c r="B289" s="35" t="s">
        <v>121</v>
      </c>
      <c r="C289" s="76">
        <v>38</v>
      </c>
      <c r="D289" s="77"/>
      <c r="E289" s="38">
        <v>39</v>
      </c>
      <c r="F289" s="38">
        <v>0</v>
      </c>
    </row>
    <row r="290" spans="1:6" x14ac:dyDescent="0.3">
      <c r="A290" s="54">
        <v>16</v>
      </c>
      <c r="B290" s="35" t="s">
        <v>122</v>
      </c>
      <c r="C290" s="76">
        <v>6</v>
      </c>
      <c r="D290" s="77"/>
      <c r="E290" s="38">
        <v>306</v>
      </c>
      <c r="F290" s="38">
        <v>201</v>
      </c>
    </row>
    <row r="291" spans="1:6" x14ac:dyDescent="0.3">
      <c r="A291" s="54">
        <v>28</v>
      </c>
      <c r="B291" s="35" t="s">
        <v>123</v>
      </c>
      <c r="C291" s="76">
        <v>12</v>
      </c>
      <c r="D291" s="77"/>
      <c r="E291" s="38">
        <v>1407</v>
      </c>
      <c r="F291" s="38">
        <v>40</v>
      </c>
    </row>
    <row r="292" spans="1:6" x14ac:dyDescent="0.3">
      <c r="A292" s="54">
        <v>29</v>
      </c>
      <c r="B292" s="35" t="s">
        <v>124</v>
      </c>
      <c r="C292" s="76">
        <v>13</v>
      </c>
      <c r="D292" s="77"/>
      <c r="E292" s="38">
        <f>912-270</f>
        <v>642</v>
      </c>
      <c r="F292" s="38">
        <v>70</v>
      </c>
    </row>
    <row r="293" spans="1:6" x14ac:dyDescent="0.3">
      <c r="A293" s="54">
        <v>158</v>
      </c>
      <c r="B293" s="35" t="s">
        <v>77</v>
      </c>
      <c r="C293" s="76">
        <v>37</v>
      </c>
      <c r="D293" s="77"/>
      <c r="E293" s="38">
        <v>521</v>
      </c>
      <c r="F293" s="38">
        <v>0</v>
      </c>
    </row>
    <row r="294" spans="1:6" x14ac:dyDescent="0.3">
      <c r="A294" s="54">
        <v>53</v>
      </c>
      <c r="B294" s="35" t="s">
        <v>125</v>
      </c>
      <c r="C294" s="76">
        <v>15</v>
      </c>
      <c r="D294" s="77"/>
      <c r="E294" s="38">
        <v>746</v>
      </c>
      <c r="F294" s="38">
        <v>169</v>
      </c>
    </row>
    <row r="295" spans="1:6" x14ac:dyDescent="0.3">
      <c r="A295" s="54">
        <v>54</v>
      </c>
      <c r="B295" s="35" t="s">
        <v>126</v>
      </c>
      <c r="C295" s="76">
        <v>16</v>
      </c>
      <c r="D295" s="77"/>
      <c r="E295" s="38">
        <v>330</v>
      </c>
      <c r="F295" s="38">
        <v>0</v>
      </c>
    </row>
    <row r="296" spans="1:6" x14ac:dyDescent="0.3">
      <c r="A296" s="54">
        <v>56</v>
      </c>
      <c r="B296" s="35" t="s">
        <v>127</v>
      </c>
      <c r="C296" s="76">
        <v>13</v>
      </c>
      <c r="D296" s="77"/>
      <c r="E296" s="38">
        <v>394</v>
      </c>
      <c r="F296" s="38">
        <v>143</v>
      </c>
    </row>
    <row r="297" spans="1:6" ht="56.25" x14ac:dyDescent="0.3">
      <c r="A297" s="54">
        <v>162</v>
      </c>
      <c r="B297" s="35" t="s">
        <v>128</v>
      </c>
      <c r="C297" s="76">
        <v>20</v>
      </c>
      <c r="D297" s="77"/>
      <c r="E297" s="38">
        <v>426</v>
      </c>
      <c r="F297" s="38">
        <v>150</v>
      </c>
    </row>
    <row r="298" spans="1:6" x14ac:dyDescent="0.3">
      <c r="A298" s="54">
        <v>65</v>
      </c>
      <c r="B298" s="35" t="s">
        <v>129</v>
      </c>
      <c r="C298" s="76">
        <v>21</v>
      </c>
      <c r="D298" s="77"/>
      <c r="E298" s="38">
        <v>445</v>
      </c>
      <c r="F298" s="38">
        <v>120</v>
      </c>
    </row>
    <row r="299" spans="1:6" x14ac:dyDescent="0.3">
      <c r="A299" s="54">
        <v>68</v>
      </c>
      <c r="B299" s="35" t="s">
        <v>147</v>
      </c>
      <c r="C299" s="76">
        <v>22</v>
      </c>
      <c r="D299" s="77"/>
      <c r="E299" s="38">
        <v>513</v>
      </c>
      <c r="F299" s="38">
        <v>217</v>
      </c>
    </row>
    <row r="300" spans="1:6" x14ac:dyDescent="0.3">
      <c r="A300" s="54">
        <v>75</v>
      </c>
      <c r="B300" s="35" t="s">
        <v>130</v>
      </c>
      <c r="C300" s="76">
        <v>23</v>
      </c>
      <c r="D300" s="77"/>
      <c r="E300" s="38">
        <v>512</v>
      </c>
      <c r="F300" s="38">
        <v>0</v>
      </c>
    </row>
    <row r="301" spans="1:6" x14ac:dyDescent="0.3">
      <c r="A301" s="54">
        <v>77</v>
      </c>
      <c r="B301" s="35" t="s">
        <v>287</v>
      </c>
      <c r="C301" s="76">
        <v>24</v>
      </c>
      <c r="D301" s="77"/>
      <c r="E301" s="38">
        <v>15</v>
      </c>
      <c r="F301" s="38">
        <v>50</v>
      </c>
    </row>
    <row r="302" spans="1:6" ht="23.25" customHeight="1" x14ac:dyDescent="0.3">
      <c r="A302" s="54">
        <v>81</v>
      </c>
      <c r="B302" s="35" t="s">
        <v>131</v>
      </c>
      <c r="C302" s="76">
        <v>25</v>
      </c>
      <c r="D302" s="77"/>
      <c r="E302" s="38">
        <v>266</v>
      </c>
      <c r="F302" s="38">
        <v>48</v>
      </c>
    </row>
    <row r="303" spans="1:6" x14ac:dyDescent="0.3">
      <c r="A303" s="54">
        <v>97</v>
      </c>
      <c r="B303" s="35" t="s">
        <v>132</v>
      </c>
      <c r="C303" s="76">
        <v>27</v>
      </c>
      <c r="D303" s="77"/>
      <c r="E303" s="38">
        <v>1536</v>
      </c>
      <c r="F303" s="38">
        <v>1042</v>
      </c>
    </row>
    <row r="304" spans="1:6" x14ac:dyDescent="0.3">
      <c r="A304" s="54">
        <v>100</v>
      </c>
      <c r="B304" s="35" t="s">
        <v>78</v>
      </c>
      <c r="C304" s="76">
        <v>29</v>
      </c>
      <c r="D304" s="77"/>
      <c r="E304" s="38">
        <f>375-190+647+100</f>
        <v>932</v>
      </c>
      <c r="F304" s="38">
        <v>109</v>
      </c>
    </row>
    <row r="305" spans="1:10" x14ac:dyDescent="0.3">
      <c r="A305" s="54">
        <v>108</v>
      </c>
      <c r="B305" s="35" t="s">
        <v>133</v>
      </c>
      <c r="C305" s="76">
        <v>30</v>
      </c>
      <c r="D305" s="77"/>
      <c r="E305" s="38">
        <v>586</v>
      </c>
      <c r="F305" s="38">
        <v>110</v>
      </c>
    </row>
    <row r="306" spans="1:10" x14ac:dyDescent="0.3">
      <c r="A306" s="54">
        <v>112</v>
      </c>
      <c r="B306" s="35" t="s">
        <v>134</v>
      </c>
      <c r="C306" s="76">
        <v>31.32</v>
      </c>
      <c r="D306" s="77"/>
      <c r="E306" s="38">
        <f>2225+30</f>
        <v>2255</v>
      </c>
      <c r="F306" s="38">
        <v>302</v>
      </c>
    </row>
    <row r="307" spans="1:10" x14ac:dyDescent="0.3">
      <c r="A307" s="54">
        <v>114</v>
      </c>
      <c r="B307" s="35" t="s">
        <v>79</v>
      </c>
      <c r="C307" s="76">
        <v>33</v>
      </c>
      <c r="D307" s="77"/>
      <c r="E307" s="38">
        <v>40</v>
      </c>
      <c r="F307" s="38">
        <v>0</v>
      </c>
    </row>
    <row r="308" spans="1:10" x14ac:dyDescent="0.3">
      <c r="A308" s="54">
        <v>116</v>
      </c>
      <c r="B308" s="35" t="s">
        <v>80</v>
      </c>
      <c r="C308" s="76">
        <v>34</v>
      </c>
      <c r="D308" s="77"/>
      <c r="E308" s="38">
        <v>100</v>
      </c>
      <c r="F308" s="38">
        <v>0</v>
      </c>
    </row>
    <row r="309" spans="1:10" x14ac:dyDescent="0.3">
      <c r="A309" s="54">
        <v>122</v>
      </c>
      <c r="B309" s="35" t="s">
        <v>135</v>
      </c>
      <c r="C309" s="76">
        <v>35</v>
      </c>
      <c r="D309" s="77"/>
      <c r="E309" s="38">
        <v>230</v>
      </c>
      <c r="F309" s="38">
        <v>0</v>
      </c>
    </row>
    <row r="310" spans="1:10" ht="37.5" x14ac:dyDescent="0.3">
      <c r="A310" s="54">
        <v>60</v>
      </c>
      <c r="B310" s="35" t="s">
        <v>150</v>
      </c>
      <c r="C310" s="76">
        <v>19</v>
      </c>
      <c r="D310" s="77"/>
      <c r="E310" s="38">
        <v>1104</v>
      </c>
      <c r="F310" s="38">
        <f>1378+7</f>
        <v>1385</v>
      </c>
      <c r="H310" s="15" t="s">
        <v>327</v>
      </c>
      <c r="J310" s="27"/>
    </row>
    <row r="311" spans="1:10" ht="59.25" customHeight="1" x14ac:dyDescent="0.3">
      <c r="A311" s="54">
        <v>59</v>
      </c>
      <c r="B311" s="35" t="s">
        <v>292</v>
      </c>
      <c r="C311" s="126" t="s">
        <v>298</v>
      </c>
      <c r="D311" s="127"/>
      <c r="E311" s="38">
        <v>5</v>
      </c>
      <c r="F311" s="38">
        <v>0</v>
      </c>
    </row>
    <row r="312" spans="1:10" ht="56.25" customHeight="1" x14ac:dyDescent="0.3">
      <c r="A312" s="54">
        <v>60</v>
      </c>
      <c r="B312" s="35" t="s">
        <v>164</v>
      </c>
      <c r="C312" s="76" t="s">
        <v>277</v>
      </c>
      <c r="D312" s="77"/>
      <c r="E312" s="38">
        <v>14</v>
      </c>
      <c r="F312" s="38">
        <v>2</v>
      </c>
    </row>
    <row r="313" spans="1:10" ht="56.25" customHeight="1" x14ac:dyDescent="0.3">
      <c r="A313" s="54">
        <v>60</v>
      </c>
      <c r="B313" s="35" t="s">
        <v>165</v>
      </c>
      <c r="C313" s="76" t="s">
        <v>278</v>
      </c>
      <c r="D313" s="77"/>
      <c r="E313" s="38">
        <v>1</v>
      </c>
      <c r="F313" s="38">
        <v>1</v>
      </c>
    </row>
    <row r="314" spans="1:10" ht="78.75" customHeight="1" x14ac:dyDescent="0.3">
      <c r="A314" s="54">
        <v>60</v>
      </c>
      <c r="B314" s="35" t="s">
        <v>166</v>
      </c>
      <c r="C314" s="76" t="s">
        <v>280</v>
      </c>
      <c r="D314" s="77"/>
      <c r="E314" s="38">
        <v>29</v>
      </c>
      <c r="F314" s="38">
        <v>0</v>
      </c>
    </row>
    <row r="315" spans="1:10" ht="78.75" customHeight="1" x14ac:dyDescent="0.3">
      <c r="A315" s="54">
        <v>60</v>
      </c>
      <c r="B315" s="35" t="s">
        <v>279</v>
      </c>
      <c r="C315" s="76" t="s">
        <v>281</v>
      </c>
      <c r="D315" s="77"/>
      <c r="E315" s="38">
        <v>2</v>
      </c>
      <c r="F315" s="38">
        <v>3</v>
      </c>
    </row>
    <row r="316" spans="1:10" ht="85.5" customHeight="1" x14ac:dyDescent="0.3">
      <c r="A316" s="54"/>
      <c r="B316" s="35" t="s">
        <v>167</v>
      </c>
      <c r="C316" s="76" t="s">
        <v>282</v>
      </c>
      <c r="D316" s="77"/>
      <c r="E316" s="38">
        <v>0</v>
      </c>
      <c r="F316" s="38">
        <v>1</v>
      </c>
    </row>
    <row r="317" spans="1:10" ht="78.75" customHeight="1" x14ac:dyDescent="0.3">
      <c r="A317" s="54">
        <v>60</v>
      </c>
      <c r="B317" s="35" t="s">
        <v>276</v>
      </c>
      <c r="C317" s="76" t="s">
        <v>283</v>
      </c>
      <c r="D317" s="77"/>
      <c r="E317" s="38">
        <v>7</v>
      </c>
      <c r="F317" s="38">
        <v>1</v>
      </c>
    </row>
    <row r="318" spans="1:10" ht="90" customHeight="1" x14ac:dyDescent="0.3">
      <c r="A318" s="54">
        <v>60</v>
      </c>
      <c r="B318" s="35" t="s">
        <v>168</v>
      </c>
      <c r="C318" s="76" t="s">
        <v>284</v>
      </c>
      <c r="D318" s="77"/>
      <c r="E318" s="38">
        <v>6</v>
      </c>
      <c r="F318" s="38">
        <v>4</v>
      </c>
    </row>
    <row r="319" spans="1:10" ht="84" customHeight="1" x14ac:dyDescent="0.3">
      <c r="A319" s="54">
        <v>60</v>
      </c>
      <c r="B319" s="35" t="s">
        <v>285</v>
      </c>
      <c r="C319" s="76" t="s">
        <v>286</v>
      </c>
      <c r="D319" s="77"/>
      <c r="E319" s="38">
        <v>8</v>
      </c>
      <c r="F319" s="38">
        <v>6</v>
      </c>
    </row>
    <row r="320" spans="1:10" ht="77.25" customHeight="1" x14ac:dyDescent="0.3">
      <c r="A320" s="54">
        <v>60</v>
      </c>
      <c r="B320" s="35" t="s">
        <v>151</v>
      </c>
      <c r="C320" s="76" t="s">
        <v>310</v>
      </c>
      <c r="D320" s="77"/>
      <c r="E320" s="38">
        <v>1</v>
      </c>
      <c r="F320" s="38">
        <v>68</v>
      </c>
    </row>
    <row r="321" spans="1:6" ht="77.25" customHeight="1" x14ac:dyDescent="0.3">
      <c r="A321" s="54">
        <v>60</v>
      </c>
      <c r="B321" s="35" t="s">
        <v>152</v>
      </c>
      <c r="C321" s="76" t="s">
        <v>311</v>
      </c>
      <c r="D321" s="77"/>
      <c r="E321" s="38">
        <v>102</v>
      </c>
      <c r="F321" s="38">
        <v>23</v>
      </c>
    </row>
    <row r="322" spans="1:6" ht="77.25" customHeight="1" x14ac:dyDescent="0.3">
      <c r="A322" s="54">
        <v>60</v>
      </c>
      <c r="B322" s="35" t="s">
        <v>153</v>
      </c>
      <c r="C322" s="76" t="s">
        <v>312</v>
      </c>
      <c r="D322" s="77"/>
      <c r="E322" s="38">
        <v>158</v>
      </c>
      <c r="F322" s="38">
        <v>64</v>
      </c>
    </row>
    <row r="323" spans="1:6" ht="77.25" customHeight="1" x14ac:dyDescent="0.3">
      <c r="A323" s="54">
        <v>60</v>
      </c>
      <c r="B323" s="35" t="s">
        <v>154</v>
      </c>
      <c r="C323" s="76" t="s">
        <v>313</v>
      </c>
      <c r="D323" s="77"/>
      <c r="E323" s="38">
        <v>42</v>
      </c>
      <c r="F323" s="38">
        <v>28</v>
      </c>
    </row>
    <row r="324" spans="1:6" ht="81.75" customHeight="1" x14ac:dyDescent="0.3">
      <c r="A324" s="54">
        <v>60</v>
      </c>
      <c r="B324" s="35" t="s">
        <v>155</v>
      </c>
      <c r="C324" s="76" t="s">
        <v>314</v>
      </c>
      <c r="D324" s="77"/>
      <c r="E324" s="38">
        <v>60</v>
      </c>
      <c r="F324" s="38">
        <v>74</v>
      </c>
    </row>
    <row r="325" spans="1:6" ht="81.75" customHeight="1" x14ac:dyDescent="0.3">
      <c r="A325" s="54">
        <v>60</v>
      </c>
      <c r="B325" s="35" t="s">
        <v>156</v>
      </c>
      <c r="C325" s="76" t="s">
        <v>315</v>
      </c>
      <c r="D325" s="77"/>
      <c r="E325" s="38">
        <v>53</v>
      </c>
      <c r="F325" s="38">
        <v>30</v>
      </c>
    </row>
    <row r="326" spans="1:6" ht="80.25" customHeight="1" x14ac:dyDescent="0.3">
      <c r="A326" s="54">
        <v>60</v>
      </c>
      <c r="B326" s="35" t="s">
        <v>157</v>
      </c>
      <c r="C326" s="76" t="s">
        <v>316</v>
      </c>
      <c r="D326" s="77"/>
      <c r="E326" s="38">
        <v>64</v>
      </c>
      <c r="F326" s="38">
        <v>100</v>
      </c>
    </row>
    <row r="327" spans="1:6" ht="80.25" customHeight="1" x14ac:dyDescent="0.3">
      <c r="A327" s="54">
        <v>60</v>
      </c>
      <c r="B327" s="35" t="s">
        <v>158</v>
      </c>
      <c r="C327" s="76" t="s">
        <v>317</v>
      </c>
      <c r="D327" s="77"/>
      <c r="E327" s="38">
        <v>37</v>
      </c>
      <c r="F327" s="38">
        <v>6</v>
      </c>
    </row>
    <row r="328" spans="1:6" ht="72" customHeight="1" x14ac:dyDescent="0.3">
      <c r="A328" s="54">
        <v>60</v>
      </c>
      <c r="B328" s="35" t="s">
        <v>159</v>
      </c>
      <c r="C328" s="76" t="s">
        <v>318</v>
      </c>
      <c r="D328" s="77"/>
      <c r="E328" s="38">
        <v>0</v>
      </c>
      <c r="F328" s="38">
        <v>25</v>
      </c>
    </row>
    <row r="329" spans="1:6" ht="72" customHeight="1" x14ac:dyDescent="0.3">
      <c r="A329" s="54">
        <v>60</v>
      </c>
      <c r="B329" s="35" t="s">
        <v>160</v>
      </c>
      <c r="C329" s="76" t="s">
        <v>319</v>
      </c>
      <c r="D329" s="77"/>
      <c r="E329" s="38">
        <v>1</v>
      </c>
      <c r="F329" s="38">
        <v>20</v>
      </c>
    </row>
    <row r="330" spans="1:6" ht="75" customHeight="1" x14ac:dyDescent="0.3">
      <c r="A330" s="54">
        <v>60</v>
      </c>
      <c r="B330" s="35" t="s">
        <v>161</v>
      </c>
      <c r="C330" s="76" t="s">
        <v>320</v>
      </c>
      <c r="D330" s="77"/>
      <c r="E330" s="38">
        <v>2</v>
      </c>
      <c r="F330" s="38">
        <v>50</v>
      </c>
    </row>
    <row r="331" spans="1:6" ht="75" customHeight="1" x14ac:dyDescent="0.3">
      <c r="A331" s="54">
        <v>60</v>
      </c>
      <c r="B331" s="35" t="s">
        <v>162</v>
      </c>
      <c r="C331" s="76" t="s">
        <v>321</v>
      </c>
      <c r="D331" s="77"/>
      <c r="E331" s="38">
        <v>0</v>
      </c>
      <c r="F331" s="38">
        <v>125</v>
      </c>
    </row>
    <row r="332" spans="1:6" ht="75" customHeight="1" x14ac:dyDescent="0.3">
      <c r="A332" s="54">
        <v>60</v>
      </c>
      <c r="B332" s="35" t="s">
        <v>163</v>
      </c>
      <c r="C332" s="76" t="s">
        <v>322</v>
      </c>
      <c r="D332" s="77"/>
      <c r="E332" s="38">
        <v>8</v>
      </c>
      <c r="F332" s="38">
        <v>116</v>
      </c>
    </row>
    <row r="333" spans="1:6" ht="75" customHeight="1" x14ac:dyDescent="0.3">
      <c r="A333" s="54">
        <v>60</v>
      </c>
      <c r="B333" s="35" t="s">
        <v>291</v>
      </c>
      <c r="C333" s="76" t="s">
        <v>323</v>
      </c>
      <c r="D333" s="77"/>
      <c r="E333" s="38">
        <v>19</v>
      </c>
      <c r="F333" s="38">
        <v>36</v>
      </c>
    </row>
    <row r="334" spans="1:6" ht="75" customHeight="1" x14ac:dyDescent="0.3">
      <c r="A334" s="54">
        <v>60</v>
      </c>
      <c r="B334" s="35" t="s">
        <v>275</v>
      </c>
      <c r="C334" s="76" t="s">
        <v>324</v>
      </c>
      <c r="D334" s="77"/>
      <c r="E334" s="38">
        <v>16</v>
      </c>
      <c r="F334" s="38">
        <v>255</v>
      </c>
    </row>
    <row r="335" spans="1:6" ht="75" customHeight="1" x14ac:dyDescent="0.3">
      <c r="A335" s="54">
        <v>60</v>
      </c>
      <c r="B335" s="35" t="s">
        <v>289</v>
      </c>
      <c r="C335" s="76" t="s">
        <v>325</v>
      </c>
      <c r="D335" s="77"/>
      <c r="E335" s="38">
        <v>16</v>
      </c>
      <c r="F335" s="38">
        <v>35</v>
      </c>
    </row>
    <row r="336" spans="1:6" ht="75" customHeight="1" x14ac:dyDescent="0.3">
      <c r="A336" s="54">
        <v>60</v>
      </c>
      <c r="B336" s="35" t="s">
        <v>290</v>
      </c>
      <c r="C336" s="76" t="s">
        <v>326</v>
      </c>
      <c r="D336" s="77"/>
      <c r="E336" s="38">
        <v>1</v>
      </c>
      <c r="F336" s="38">
        <v>20</v>
      </c>
    </row>
    <row r="337" spans="1:11" ht="75" customHeight="1" x14ac:dyDescent="0.3">
      <c r="A337" s="54">
        <v>61</v>
      </c>
      <c r="B337" s="35" t="s">
        <v>349</v>
      </c>
      <c r="C337" s="76" t="s">
        <v>351</v>
      </c>
      <c r="D337" s="77"/>
      <c r="E337" s="38">
        <v>11</v>
      </c>
      <c r="F337" s="38">
        <v>2</v>
      </c>
    </row>
    <row r="338" spans="1:11" ht="75" customHeight="1" x14ac:dyDescent="0.3">
      <c r="A338" s="54">
        <v>62</v>
      </c>
      <c r="B338" s="35" t="s">
        <v>350</v>
      </c>
      <c r="C338" s="76" t="s">
        <v>352</v>
      </c>
      <c r="D338" s="77"/>
      <c r="E338" s="38">
        <v>5</v>
      </c>
      <c r="F338" s="38">
        <v>1</v>
      </c>
    </row>
    <row r="339" spans="1:11" x14ac:dyDescent="0.3">
      <c r="A339" s="71" t="s">
        <v>33</v>
      </c>
      <c r="B339" s="72"/>
      <c r="C339" s="72"/>
      <c r="D339" s="73"/>
      <c r="E339" s="38">
        <f>SUM(E285:E310)</f>
        <v>14486</v>
      </c>
      <c r="F339" s="38">
        <f>SUM(F285:F310)</f>
        <v>4529</v>
      </c>
      <c r="H339" s="27">
        <f>E339+E363</f>
        <v>14946</v>
      </c>
      <c r="K339" s="27"/>
    </row>
    <row r="341" spans="1:11" x14ac:dyDescent="0.3">
      <c r="A341" s="15" t="s">
        <v>34</v>
      </c>
    </row>
    <row r="343" spans="1:11" ht="36.75" customHeight="1" x14ac:dyDescent="0.3">
      <c r="A343" s="97" t="s">
        <v>29</v>
      </c>
      <c r="B343" s="113"/>
      <c r="C343" s="64" t="s">
        <v>35</v>
      </c>
      <c r="D343" s="123" t="s">
        <v>54</v>
      </c>
      <c r="E343" s="64" t="s">
        <v>30</v>
      </c>
      <c r="F343" s="64"/>
    </row>
    <row r="344" spans="1:11" ht="37.5" x14ac:dyDescent="0.3">
      <c r="A344" s="48" t="s">
        <v>51</v>
      </c>
      <c r="B344" s="51" t="s">
        <v>52</v>
      </c>
      <c r="C344" s="64"/>
      <c r="D344" s="124"/>
      <c r="E344" s="48" t="s">
        <v>31</v>
      </c>
      <c r="F344" s="48" t="s">
        <v>32</v>
      </c>
    </row>
    <row r="345" spans="1:11" ht="21.75" customHeight="1" x14ac:dyDescent="0.3">
      <c r="A345" s="48">
        <v>15</v>
      </c>
      <c r="B345" s="55" t="s">
        <v>90</v>
      </c>
      <c r="C345" s="48">
        <v>37</v>
      </c>
      <c r="D345" s="120" t="s">
        <v>91</v>
      </c>
      <c r="E345" s="29">
        <v>55</v>
      </c>
      <c r="F345" s="29">
        <v>0</v>
      </c>
    </row>
    <row r="346" spans="1:11" ht="21.75" customHeight="1" x14ac:dyDescent="0.3">
      <c r="A346" s="48">
        <v>15</v>
      </c>
      <c r="B346" s="55" t="s">
        <v>90</v>
      </c>
      <c r="C346" s="48">
        <v>38</v>
      </c>
      <c r="D346" s="121"/>
      <c r="E346" s="29">
        <v>40</v>
      </c>
      <c r="F346" s="29">
        <v>0</v>
      </c>
    </row>
    <row r="347" spans="1:11" ht="21.75" customHeight="1" x14ac:dyDescent="0.3">
      <c r="A347" s="48">
        <v>15</v>
      </c>
      <c r="B347" s="55" t="s">
        <v>90</v>
      </c>
      <c r="C347" s="48">
        <v>39</v>
      </c>
      <c r="D347" s="121"/>
      <c r="E347" s="29">
        <v>20</v>
      </c>
      <c r="F347" s="29">
        <v>0</v>
      </c>
    </row>
    <row r="348" spans="1:11" ht="21.75" customHeight="1" x14ac:dyDescent="0.3">
      <c r="A348" s="48">
        <v>15</v>
      </c>
      <c r="B348" s="55" t="s">
        <v>90</v>
      </c>
      <c r="C348" s="48">
        <v>40</v>
      </c>
      <c r="D348" s="121"/>
      <c r="E348" s="29">
        <v>20</v>
      </c>
      <c r="F348" s="29">
        <v>0</v>
      </c>
    </row>
    <row r="349" spans="1:11" ht="21.75" customHeight="1" x14ac:dyDescent="0.3">
      <c r="A349" s="48">
        <v>15</v>
      </c>
      <c r="B349" s="55" t="s">
        <v>90</v>
      </c>
      <c r="C349" s="48">
        <v>41</v>
      </c>
      <c r="D349" s="121"/>
      <c r="E349" s="29">
        <v>15</v>
      </c>
      <c r="F349" s="29">
        <v>0</v>
      </c>
    </row>
    <row r="350" spans="1:11" ht="21.75" customHeight="1" x14ac:dyDescent="0.3">
      <c r="A350" s="48">
        <v>15</v>
      </c>
      <c r="B350" s="55" t="s">
        <v>90</v>
      </c>
      <c r="C350" s="48">
        <v>42</v>
      </c>
      <c r="D350" s="121"/>
      <c r="E350" s="29">
        <v>5</v>
      </c>
      <c r="F350" s="29">
        <v>0</v>
      </c>
    </row>
    <row r="351" spans="1:11" ht="21.75" customHeight="1" x14ac:dyDescent="0.3">
      <c r="A351" s="48">
        <v>15</v>
      </c>
      <c r="B351" s="55" t="s">
        <v>90</v>
      </c>
      <c r="C351" s="48">
        <v>43</v>
      </c>
      <c r="D351" s="121"/>
      <c r="E351" s="29">
        <v>35</v>
      </c>
      <c r="F351" s="29">
        <v>0</v>
      </c>
    </row>
    <row r="352" spans="1:11" ht="21.75" customHeight="1" x14ac:dyDescent="0.3">
      <c r="A352" s="48">
        <v>15</v>
      </c>
      <c r="B352" s="55" t="s">
        <v>90</v>
      </c>
      <c r="C352" s="48">
        <v>44</v>
      </c>
      <c r="D352" s="121"/>
      <c r="E352" s="29">
        <v>25</v>
      </c>
      <c r="F352" s="29">
        <v>0</v>
      </c>
    </row>
    <row r="353" spans="1:6" ht="21.75" customHeight="1" x14ac:dyDescent="0.3">
      <c r="A353" s="48">
        <v>15</v>
      </c>
      <c r="B353" s="55" t="s">
        <v>90</v>
      </c>
      <c r="C353" s="48">
        <v>45</v>
      </c>
      <c r="D353" s="122"/>
      <c r="E353" s="29">
        <v>15</v>
      </c>
      <c r="F353" s="29">
        <v>0</v>
      </c>
    </row>
    <row r="354" spans="1:6" ht="156" customHeight="1" x14ac:dyDescent="0.3">
      <c r="A354" s="48">
        <v>15</v>
      </c>
      <c r="B354" s="55" t="s">
        <v>90</v>
      </c>
      <c r="C354" s="48">
        <v>49</v>
      </c>
      <c r="D354" s="39" t="s">
        <v>92</v>
      </c>
      <c r="E354" s="29">
        <v>7</v>
      </c>
      <c r="F354" s="29">
        <v>0</v>
      </c>
    </row>
    <row r="355" spans="1:6" ht="140.25" customHeight="1" x14ac:dyDescent="0.3">
      <c r="A355" s="48">
        <v>15</v>
      </c>
      <c r="B355" s="55" t="s">
        <v>90</v>
      </c>
      <c r="C355" s="48">
        <v>51</v>
      </c>
      <c r="D355" s="39" t="s">
        <v>93</v>
      </c>
      <c r="E355" s="29">
        <v>33</v>
      </c>
      <c r="F355" s="29">
        <v>0</v>
      </c>
    </row>
    <row r="356" spans="1:6" x14ac:dyDescent="0.3">
      <c r="A356" s="117" t="s">
        <v>94</v>
      </c>
      <c r="B356" s="118"/>
      <c r="C356" s="118"/>
      <c r="D356" s="119"/>
      <c r="E356" s="29">
        <f>SUM(E345:E355)</f>
        <v>270</v>
      </c>
      <c r="F356" s="29">
        <v>0</v>
      </c>
    </row>
    <row r="357" spans="1:6" ht="206.25" customHeight="1" x14ac:dyDescent="0.3">
      <c r="A357" s="88">
        <v>17</v>
      </c>
      <c r="B357" s="114" t="s">
        <v>78</v>
      </c>
      <c r="C357" s="88">
        <v>56</v>
      </c>
      <c r="D357" s="39" t="s">
        <v>328</v>
      </c>
      <c r="E357" s="84">
        <v>100</v>
      </c>
      <c r="F357" s="88">
        <v>0</v>
      </c>
    </row>
    <row r="358" spans="1:6" ht="348" customHeight="1" x14ac:dyDescent="0.3">
      <c r="A358" s="89"/>
      <c r="B358" s="115"/>
      <c r="C358" s="89"/>
      <c r="D358" s="39" t="s">
        <v>104</v>
      </c>
      <c r="E358" s="85"/>
      <c r="F358" s="89"/>
    </row>
    <row r="359" spans="1:6" ht="287.25" customHeight="1" x14ac:dyDescent="0.3">
      <c r="A359" s="90"/>
      <c r="B359" s="116"/>
      <c r="C359" s="90"/>
      <c r="D359" s="39" t="s">
        <v>105</v>
      </c>
      <c r="E359" s="86"/>
      <c r="F359" s="90"/>
    </row>
    <row r="360" spans="1:6" ht="395.25" hidden="1" customHeight="1" x14ac:dyDescent="0.3">
      <c r="A360" s="48">
        <v>17</v>
      </c>
      <c r="B360" s="51" t="s">
        <v>78</v>
      </c>
      <c r="C360" s="29">
        <v>58</v>
      </c>
      <c r="D360" s="39" t="s">
        <v>329</v>
      </c>
      <c r="E360" s="29">
        <v>0</v>
      </c>
      <c r="F360" s="29"/>
    </row>
    <row r="361" spans="1:6" ht="358.5" customHeight="1" x14ac:dyDescent="0.3">
      <c r="A361" s="48">
        <v>17</v>
      </c>
      <c r="B361" s="51" t="s">
        <v>78</v>
      </c>
      <c r="C361" s="29">
        <v>59</v>
      </c>
      <c r="D361" s="39" t="s">
        <v>274</v>
      </c>
      <c r="E361" s="29">
        <v>90</v>
      </c>
      <c r="F361" s="29"/>
    </row>
    <row r="362" spans="1:6" x14ac:dyDescent="0.3">
      <c r="A362" s="117" t="s">
        <v>94</v>
      </c>
      <c r="B362" s="118"/>
      <c r="C362" s="118"/>
      <c r="D362" s="119"/>
      <c r="E362" s="28">
        <f>SUM(E357:E361)</f>
        <v>190</v>
      </c>
      <c r="F362" s="28">
        <v>0</v>
      </c>
    </row>
    <row r="363" spans="1:6" x14ac:dyDescent="0.3">
      <c r="A363" s="40"/>
      <c r="B363" s="70" t="s">
        <v>33</v>
      </c>
      <c r="C363" s="70"/>
      <c r="D363" s="70"/>
      <c r="E363" s="41">
        <f>E362+E356</f>
        <v>460</v>
      </c>
      <c r="F363" s="28"/>
    </row>
    <row r="365" spans="1:6" x14ac:dyDescent="0.3">
      <c r="A365" s="15" t="s">
        <v>99</v>
      </c>
    </row>
    <row r="367" spans="1:6" ht="36.75" customHeight="1" x14ac:dyDescent="0.3">
      <c r="A367" s="88" t="s">
        <v>85</v>
      </c>
      <c r="B367" s="111" t="s">
        <v>4</v>
      </c>
      <c r="C367" s="88" t="s">
        <v>5</v>
      </c>
      <c r="D367" s="64" t="s">
        <v>30</v>
      </c>
      <c r="E367" s="64"/>
      <c r="F367" s="64"/>
    </row>
    <row r="368" spans="1:6" ht="54" customHeight="1" x14ac:dyDescent="0.3">
      <c r="A368" s="90"/>
      <c r="B368" s="112"/>
      <c r="C368" s="90"/>
      <c r="D368" s="50" t="s">
        <v>31</v>
      </c>
      <c r="E368" s="50" t="s">
        <v>32</v>
      </c>
      <c r="F368" s="50" t="s">
        <v>96</v>
      </c>
    </row>
    <row r="369" spans="1:7" ht="35.25" customHeight="1" x14ac:dyDescent="0.3">
      <c r="A369" s="42" t="s">
        <v>86</v>
      </c>
      <c r="B369" s="29" t="s">
        <v>81</v>
      </c>
      <c r="C369" s="48" t="s">
        <v>9</v>
      </c>
      <c r="D369" s="36">
        <v>1047</v>
      </c>
      <c r="E369" s="36">
        <v>1000</v>
      </c>
      <c r="F369" s="36">
        <v>550</v>
      </c>
    </row>
    <row r="370" spans="1:7" ht="36" customHeight="1" x14ac:dyDescent="0.3">
      <c r="A370" s="42" t="s">
        <v>87</v>
      </c>
      <c r="B370" s="29" t="s">
        <v>82</v>
      </c>
      <c r="C370" s="48" t="s">
        <v>9</v>
      </c>
      <c r="D370" s="36">
        <v>800</v>
      </c>
      <c r="E370" s="36">
        <v>650</v>
      </c>
      <c r="F370" s="36">
        <v>450</v>
      </c>
    </row>
    <row r="371" spans="1:7" ht="24" customHeight="1" x14ac:dyDescent="0.3">
      <c r="A371" s="42" t="s">
        <v>88</v>
      </c>
      <c r="B371" s="29" t="s">
        <v>83</v>
      </c>
      <c r="C371" s="48" t="s">
        <v>9</v>
      </c>
      <c r="D371" s="36">
        <v>48</v>
      </c>
      <c r="E371" s="36">
        <v>50</v>
      </c>
      <c r="F371" s="36">
        <v>0</v>
      </c>
    </row>
    <row r="372" spans="1:7" ht="29.25" customHeight="1" x14ac:dyDescent="0.3">
      <c r="A372" s="42" t="s">
        <v>295</v>
      </c>
      <c r="B372" s="29" t="s">
        <v>294</v>
      </c>
      <c r="C372" s="48" t="s">
        <v>9</v>
      </c>
      <c r="D372" s="36">
        <v>0</v>
      </c>
      <c r="E372" s="36"/>
      <c r="F372" s="36"/>
    </row>
    <row r="373" spans="1:7" ht="33.75" customHeight="1" x14ac:dyDescent="0.3">
      <c r="A373" s="42" t="s">
        <v>89</v>
      </c>
      <c r="B373" s="29" t="s">
        <v>84</v>
      </c>
      <c r="C373" s="48" t="s">
        <v>296</v>
      </c>
      <c r="D373" s="36">
        <v>0</v>
      </c>
      <c r="E373" s="36">
        <v>0</v>
      </c>
      <c r="F373" s="36">
        <v>0</v>
      </c>
    </row>
    <row r="374" spans="1:7" ht="38.25" customHeight="1" x14ac:dyDescent="0.3">
      <c r="A374" s="42" t="s">
        <v>272</v>
      </c>
      <c r="B374" s="29" t="s">
        <v>273</v>
      </c>
      <c r="C374" s="48" t="s">
        <v>296</v>
      </c>
      <c r="D374" s="36">
        <v>100</v>
      </c>
      <c r="E374" s="36"/>
      <c r="F374" s="36">
        <v>0</v>
      </c>
    </row>
    <row r="375" spans="1:7" ht="36.75" customHeight="1" x14ac:dyDescent="0.3">
      <c r="A375" s="42" t="s">
        <v>330</v>
      </c>
      <c r="B375" s="29" t="s">
        <v>331</v>
      </c>
      <c r="C375" s="57" t="s">
        <v>297</v>
      </c>
      <c r="D375" s="36">
        <v>90</v>
      </c>
      <c r="E375" s="36">
        <v>90</v>
      </c>
      <c r="F375" s="36">
        <v>0</v>
      </c>
    </row>
    <row r="376" spans="1:7" ht="54" customHeight="1" x14ac:dyDescent="0.3">
      <c r="A376" s="42" t="s">
        <v>98</v>
      </c>
      <c r="B376" s="29" t="s">
        <v>97</v>
      </c>
      <c r="C376" s="48" t="s">
        <v>297</v>
      </c>
      <c r="D376" s="36">
        <v>195</v>
      </c>
      <c r="E376" s="36">
        <v>900</v>
      </c>
      <c r="F376" s="36">
        <v>0</v>
      </c>
    </row>
    <row r="377" spans="1:7" x14ac:dyDescent="0.3">
      <c r="A377" s="97" t="s">
        <v>33</v>
      </c>
      <c r="B377" s="113"/>
      <c r="C377" s="113"/>
      <c r="D377" s="36">
        <f>SUM(D369:D376)</f>
        <v>2280</v>
      </c>
      <c r="E377" s="36">
        <f>SUM(E369:E376)</f>
        <v>2690</v>
      </c>
      <c r="F377" s="36">
        <f>SUM(F369:F376)</f>
        <v>1000</v>
      </c>
    </row>
    <row r="380" spans="1:7" x14ac:dyDescent="0.3">
      <c r="A380" s="15" t="s">
        <v>205</v>
      </c>
    </row>
    <row r="382" spans="1:7" ht="39.75" customHeight="1" x14ac:dyDescent="0.3">
      <c r="A382" s="80" t="s">
        <v>206</v>
      </c>
      <c r="B382" s="80"/>
      <c r="C382" s="80"/>
      <c r="D382" s="80"/>
      <c r="E382" s="80"/>
      <c r="F382" s="80"/>
      <c r="G382" s="43"/>
    </row>
    <row r="384" spans="1:7" ht="56.25" x14ac:dyDescent="0.3">
      <c r="A384" s="51" t="s">
        <v>67</v>
      </c>
      <c r="B384" s="64" t="s">
        <v>4</v>
      </c>
      <c r="C384" s="64"/>
      <c r="D384" s="64"/>
      <c r="E384" s="48" t="s">
        <v>5</v>
      </c>
      <c r="F384" s="48" t="s">
        <v>6</v>
      </c>
    </row>
    <row r="385" spans="1:7" x14ac:dyDescent="0.3">
      <c r="A385" s="48" t="s">
        <v>7</v>
      </c>
      <c r="B385" s="68" t="s">
        <v>139</v>
      </c>
      <c r="C385" s="68"/>
      <c r="D385" s="68"/>
      <c r="E385" s="48" t="s">
        <v>140</v>
      </c>
      <c r="F385" s="34">
        <v>26299</v>
      </c>
    </row>
    <row r="386" spans="1:7" x14ac:dyDescent="0.3">
      <c r="A386" s="48" t="s">
        <v>8</v>
      </c>
      <c r="B386" s="68" t="s">
        <v>207</v>
      </c>
      <c r="C386" s="68"/>
      <c r="D386" s="68"/>
      <c r="E386" s="48" t="s">
        <v>9</v>
      </c>
      <c r="F386" s="44"/>
    </row>
    <row r="387" spans="1:7" x14ac:dyDescent="0.3">
      <c r="A387" s="48" t="s">
        <v>8</v>
      </c>
      <c r="B387" s="68" t="s">
        <v>208</v>
      </c>
      <c r="C387" s="68"/>
      <c r="D387" s="68"/>
      <c r="E387" s="48" t="s">
        <v>9</v>
      </c>
      <c r="F387" s="34">
        <f>10894</f>
        <v>10894</v>
      </c>
    </row>
    <row r="389" spans="1:7" ht="35.25" customHeight="1" x14ac:dyDescent="0.3">
      <c r="A389" s="80" t="s">
        <v>209</v>
      </c>
      <c r="B389" s="80"/>
      <c r="C389" s="80"/>
      <c r="D389" s="80"/>
      <c r="E389" s="80"/>
      <c r="F389" s="80"/>
    </row>
    <row r="391" spans="1:7" ht="56.25" x14ac:dyDescent="0.3">
      <c r="A391" s="51" t="s">
        <v>67</v>
      </c>
      <c r="B391" s="64" t="s">
        <v>4</v>
      </c>
      <c r="C391" s="64"/>
      <c r="D391" s="64"/>
      <c r="E391" s="48" t="s">
        <v>5</v>
      </c>
      <c r="F391" s="48" t="s">
        <v>6</v>
      </c>
    </row>
    <row r="392" spans="1:7" x14ac:dyDescent="0.3">
      <c r="A392" s="48" t="s">
        <v>7</v>
      </c>
      <c r="B392" s="68" t="s">
        <v>139</v>
      </c>
      <c r="C392" s="68"/>
      <c r="D392" s="68"/>
      <c r="E392" s="48" t="s">
        <v>140</v>
      </c>
      <c r="F392" s="34">
        <v>0</v>
      </c>
    </row>
    <row r="393" spans="1:7" x14ac:dyDescent="0.3">
      <c r="A393" s="48" t="s">
        <v>8</v>
      </c>
      <c r="B393" s="68" t="s">
        <v>210</v>
      </c>
      <c r="C393" s="68"/>
      <c r="D393" s="68"/>
      <c r="E393" s="48" t="s">
        <v>9</v>
      </c>
      <c r="F393" s="34">
        <v>0</v>
      </c>
    </row>
    <row r="394" spans="1:7" x14ac:dyDescent="0.3">
      <c r="A394" s="48" t="s">
        <v>10</v>
      </c>
      <c r="B394" s="68" t="s">
        <v>211</v>
      </c>
      <c r="C394" s="68"/>
      <c r="D394" s="68"/>
      <c r="E394" s="48" t="s">
        <v>9</v>
      </c>
      <c r="F394" s="34">
        <v>0</v>
      </c>
    </row>
    <row r="395" spans="1:7" x14ac:dyDescent="0.3">
      <c r="A395" s="97" t="s">
        <v>212</v>
      </c>
      <c r="B395" s="98" t="s">
        <v>213</v>
      </c>
      <c r="C395" s="93"/>
      <c r="D395" s="99"/>
      <c r="E395" s="100" t="s">
        <v>9</v>
      </c>
      <c r="F395" s="91">
        <v>0</v>
      </c>
    </row>
    <row r="396" spans="1:7" x14ac:dyDescent="0.3">
      <c r="A396" s="97"/>
      <c r="B396" s="102" t="s">
        <v>214</v>
      </c>
      <c r="C396" s="103"/>
      <c r="D396" s="104"/>
      <c r="E396" s="101"/>
      <c r="F396" s="92"/>
    </row>
    <row r="398" spans="1:7" ht="24.75" customHeight="1" x14ac:dyDescent="0.3">
      <c r="A398" s="12"/>
      <c r="B398" s="82" t="s">
        <v>55</v>
      </c>
      <c r="C398" s="82"/>
      <c r="D398" s="82"/>
      <c r="E398" s="82"/>
      <c r="F398" s="82"/>
    </row>
    <row r="400" spans="1:7" x14ac:dyDescent="0.3">
      <c r="A400" s="82" t="s">
        <v>36</v>
      </c>
      <c r="B400" s="82"/>
      <c r="E400" s="82" t="s">
        <v>38</v>
      </c>
      <c r="F400" s="82"/>
      <c r="G400" s="82"/>
    </row>
    <row r="401" spans="1:7" ht="20.25" customHeight="1" x14ac:dyDescent="0.3">
      <c r="A401" s="93" t="s">
        <v>57</v>
      </c>
      <c r="B401" s="93"/>
      <c r="E401" s="69" t="s">
        <v>71</v>
      </c>
      <c r="F401" s="69"/>
      <c r="G401" s="69"/>
    </row>
    <row r="402" spans="1:7" ht="20.25" customHeight="1" x14ac:dyDescent="0.3">
      <c r="A402" s="93" t="s">
        <v>58</v>
      </c>
      <c r="B402" s="93"/>
      <c r="E402" s="105" t="s">
        <v>73</v>
      </c>
      <c r="F402" s="105"/>
      <c r="G402" s="105"/>
    </row>
    <row r="403" spans="1:7" ht="20.25" customHeight="1" x14ac:dyDescent="0.3">
      <c r="A403" s="69" t="s">
        <v>118</v>
      </c>
      <c r="B403" s="69"/>
      <c r="E403" s="105" t="s">
        <v>74</v>
      </c>
      <c r="F403" s="105"/>
      <c r="G403" s="105"/>
    </row>
    <row r="404" spans="1:7" s="25" customFormat="1" ht="21" customHeight="1" x14ac:dyDescent="0.25">
      <c r="A404" s="95" t="s">
        <v>56</v>
      </c>
      <c r="B404" s="95"/>
      <c r="E404" s="95" t="s">
        <v>56</v>
      </c>
      <c r="F404" s="95"/>
      <c r="G404" s="95"/>
    </row>
    <row r="405" spans="1:7" ht="32.25" customHeight="1" x14ac:dyDescent="0.3">
      <c r="A405" s="69"/>
      <c r="B405" s="69"/>
      <c r="E405" s="69"/>
      <c r="F405" s="69"/>
      <c r="G405" s="69"/>
    </row>
    <row r="406" spans="1:7" s="25" customFormat="1" ht="15" x14ac:dyDescent="0.25">
      <c r="A406" s="106" t="s">
        <v>39</v>
      </c>
      <c r="B406" s="106"/>
      <c r="E406" s="106" t="s">
        <v>39</v>
      </c>
      <c r="F406" s="106"/>
      <c r="G406" s="106"/>
    </row>
    <row r="407" spans="1:7" ht="33.75" customHeight="1" x14ac:dyDescent="0.3">
      <c r="A407" s="107" t="s">
        <v>354</v>
      </c>
      <c r="B407" s="107"/>
      <c r="E407" s="93" t="s">
        <v>75</v>
      </c>
      <c r="F407" s="93"/>
      <c r="G407" s="93"/>
    </row>
    <row r="408" spans="1:7" s="25" customFormat="1" ht="33" customHeight="1" x14ac:dyDescent="0.25">
      <c r="A408" s="95" t="s">
        <v>59</v>
      </c>
      <c r="B408" s="95"/>
      <c r="E408" s="108" t="s">
        <v>59</v>
      </c>
      <c r="F408" s="108"/>
      <c r="G408" s="108"/>
    </row>
    <row r="409" spans="1:7" ht="27.75" customHeight="1" x14ac:dyDescent="0.3">
      <c r="A409" s="82" t="s">
        <v>40</v>
      </c>
      <c r="B409" s="82"/>
      <c r="E409" s="82" t="s">
        <v>40</v>
      </c>
      <c r="F409" s="82"/>
      <c r="G409" s="82"/>
    </row>
    <row r="410" spans="1:7" ht="62.25" customHeight="1" x14ac:dyDescent="0.3"/>
    <row r="411" spans="1:7" ht="24.75" customHeight="1" x14ac:dyDescent="0.3">
      <c r="A411" s="96" t="s">
        <v>37</v>
      </c>
      <c r="B411" s="96"/>
      <c r="E411" s="82" t="s">
        <v>37</v>
      </c>
      <c r="F411" s="82"/>
      <c r="G411" s="82"/>
    </row>
    <row r="412" spans="1:7" ht="19.5" customHeight="1" x14ac:dyDescent="0.3">
      <c r="A412" s="93" t="s">
        <v>62</v>
      </c>
      <c r="B412" s="93"/>
      <c r="E412" s="93" t="s">
        <v>64</v>
      </c>
      <c r="F412" s="93"/>
      <c r="G412" s="93"/>
    </row>
    <row r="413" spans="1:7" ht="19.5" customHeight="1" x14ac:dyDescent="0.3">
      <c r="A413" s="94" t="s">
        <v>63</v>
      </c>
      <c r="B413" s="94"/>
      <c r="E413" s="69" t="s">
        <v>65</v>
      </c>
      <c r="F413" s="69"/>
      <c r="G413" s="69"/>
    </row>
    <row r="414" spans="1:7" ht="27" customHeight="1" x14ac:dyDescent="0.3">
      <c r="A414" s="69"/>
      <c r="B414" s="69"/>
      <c r="E414" s="105" t="s">
        <v>66</v>
      </c>
      <c r="F414" s="105"/>
      <c r="G414" s="105"/>
    </row>
    <row r="415" spans="1:7" s="25" customFormat="1" ht="19.5" customHeight="1" x14ac:dyDescent="0.25">
      <c r="A415" s="95" t="s">
        <v>56</v>
      </c>
      <c r="B415" s="95"/>
      <c r="E415" s="95" t="s">
        <v>56</v>
      </c>
      <c r="F415" s="95"/>
      <c r="G415" s="95"/>
    </row>
    <row r="416" spans="1:7" ht="36.75" customHeight="1" x14ac:dyDescent="0.3">
      <c r="A416" s="93"/>
      <c r="B416" s="93"/>
      <c r="E416" s="93"/>
      <c r="F416" s="93"/>
      <c r="G416" s="93"/>
    </row>
    <row r="417" spans="1:7" s="25" customFormat="1" ht="17.25" customHeight="1" x14ac:dyDescent="0.25">
      <c r="A417" s="109" t="s">
        <v>39</v>
      </c>
      <c r="B417" s="109"/>
      <c r="E417" s="109" t="s">
        <v>39</v>
      </c>
      <c r="F417" s="109"/>
      <c r="G417" s="109"/>
    </row>
    <row r="418" spans="1:7" ht="24" customHeight="1" x14ac:dyDescent="0.3">
      <c r="A418" s="69" t="s">
        <v>60</v>
      </c>
      <c r="B418" s="69"/>
      <c r="E418" s="69" t="s">
        <v>61</v>
      </c>
      <c r="F418" s="69"/>
      <c r="G418" s="69"/>
    </row>
    <row r="419" spans="1:7" s="25" customFormat="1" ht="31.5" customHeight="1" x14ac:dyDescent="0.25">
      <c r="A419" s="95" t="s">
        <v>59</v>
      </c>
      <c r="B419" s="95"/>
      <c r="E419" s="95" t="s">
        <v>59</v>
      </c>
      <c r="F419" s="95"/>
      <c r="G419" s="95"/>
    </row>
    <row r="420" spans="1:7" ht="37.5" customHeight="1" x14ac:dyDescent="0.3">
      <c r="A420" s="82" t="s">
        <v>40</v>
      </c>
      <c r="B420" s="82"/>
      <c r="E420" s="82" t="s">
        <v>40</v>
      </c>
      <c r="F420" s="82"/>
      <c r="G420" s="82"/>
    </row>
  </sheetData>
  <mergeCells count="335">
    <mergeCell ref="B45:D45"/>
    <mergeCell ref="B54:D54"/>
    <mergeCell ref="B13:F13"/>
    <mergeCell ref="B17:F17"/>
    <mergeCell ref="A25:F25"/>
    <mergeCell ref="B239:D239"/>
    <mergeCell ref="B240:D240"/>
    <mergeCell ref="B241:D241"/>
    <mergeCell ref="B244:E244"/>
    <mergeCell ref="B245:E245"/>
    <mergeCell ref="E2:G2"/>
    <mergeCell ref="E3:G3"/>
    <mergeCell ref="B55:D55"/>
    <mergeCell ref="B46:D46"/>
    <mergeCell ref="B47:D47"/>
    <mergeCell ref="B49:D49"/>
    <mergeCell ref="B50:D50"/>
    <mergeCell ref="B52:D52"/>
    <mergeCell ref="B51:D51"/>
    <mergeCell ref="B48:D48"/>
    <mergeCell ref="B53:D53"/>
    <mergeCell ref="B36:D36"/>
    <mergeCell ref="B37:D37"/>
    <mergeCell ref="B38:D38"/>
    <mergeCell ref="B39:D39"/>
    <mergeCell ref="B40:D40"/>
    <mergeCell ref="B41:D41"/>
    <mergeCell ref="B42:D42"/>
    <mergeCell ref="B43:D43"/>
    <mergeCell ref="B211:E211"/>
    <mergeCell ref="C328:D328"/>
    <mergeCell ref="C329:D329"/>
    <mergeCell ref="C334:D334"/>
    <mergeCell ref="C301:D301"/>
    <mergeCell ref="C305:D305"/>
    <mergeCell ref="C306:D306"/>
    <mergeCell ref="C333:D333"/>
    <mergeCell ref="C311:D311"/>
    <mergeCell ref="C292:D292"/>
    <mergeCell ref="C304:D304"/>
    <mergeCell ref="C310:D310"/>
    <mergeCell ref="C320:D320"/>
    <mergeCell ref="C321:D321"/>
    <mergeCell ref="C313:D313"/>
    <mergeCell ref="C322:D322"/>
    <mergeCell ref="C323:D323"/>
    <mergeCell ref="C324:D324"/>
    <mergeCell ref="C325:D325"/>
    <mergeCell ref="B248:D248"/>
    <mergeCell ref="B238:D238"/>
    <mergeCell ref="B230:D230"/>
    <mergeCell ref="B233:E233"/>
    <mergeCell ref="B234:E234"/>
    <mergeCell ref="C326:D326"/>
    <mergeCell ref="C327:D327"/>
    <mergeCell ref="C319:D319"/>
    <mergeCell ref="C317:D317"/>
    <mergeCell ref="C318:D318"/>
    <mergeCell ref="C316:D316"/>
    <mergeCell ref="B44:D44"/>
    <mergeCell ref="B168:E168"/>
    <mergeCell ref="B169:E169"/>
    <mergeCell ref="B172:D172"/>
    <mergeCell ref="B173:D173"/>
    <mergeCell ref="B174:D174"/>
    <mergeCell ref="B175:D175"/>
    <mergeCell ref="B176:D176"/>
    <mergeCell ref="B250:D250"/>
    <mergeCell ref="B202:E202"/>
    <mergeCell ref="B227:D227"/>
    <mergeCell ref="B228:D228"/>
    <mergeCell ref="B229:D229"/>
    <mergeCell ref="B184:D184"/>
    <mergeCell ref="B190:E190"/>
    <mergeCell ref="B191:E191"/>
    <mergeCell ref="B194:D194"/>
    <mergeCell ref="B195:D195"/>
    <mergeCell ref="B196:D196"/>
    <mergeCell ref="B197:D197"/>
    <mergeCell ref="B185:D185"/>
    <mergeCell ref="B186:D186"/>
    <mergeCell ref="B187:D187"/>
    <mergeCell ref="B212:E212"/>
    <mergeCell ref="B251:D251"/>
    <mergeCell ref="B252:D252"/>
    <mergeCell ref="B255:E255"/>
    <mergeCell ref="B215:D215"/>
    <mergeCell ref="B216:D216"/>
    <mergeCell ref="B217:D217"/>
    <mergeCell ref="B218:D218"/>
    <mergeCell ref="B219:D219"/>
    <mergeCell ref="B222:E222"/>
    <mergeCell ref="B223:E223"/>
    <mergeCell ref="B226:D226"/>
    <mergeCell ref="B198:D198"/>
    <mergeCell ref="B201:E201"/>
    <mergeCell ref="B204:D204"/>
    <mergeCell ref="B205:D205"/>
    <mergeCell ref="B206:D206"/>
    <mergeCell ref="B207:D207"/>
    <mergeCell ref="B208:D208"/>
    <mergeCell ref="B256:E256"/>
    <mergeCell ref="B259:D259"/>
    <mergeCell ref="B260:D260"/>
    <mergeCell ref="B261:D261"/>
    <mergeCell ref="B262:D262"/>
    <mergeCell ref="B237:D237"/>
    <mergeCell ref="B249:D249"/>
    <mergeCell ref="B263:D263"/>
    <mergeCell ref="A382:F382"/>
    <mergeCell ref="C287:D287"/>
    <mergeCell ref="C288:D288"/>
    <mergeCell ref="C289:D289"/>
    <mergeCell ref="C290:D290"/>
    <mergeCell ref="C291:D291"/>
    <mergeCell ref="C314:D314"/>
    <mergeCell ref="C315:D315"/>
    <mergeCell ref="E283:F283"/>
    <mergeCell ref="C283:D284"/>
    <mergeCell ref="A283:B283"/>
    <mergeCell ref="C312:D312"/>
    <mergeCell ref="C293:D293"/>
    <mergeCell ref="C294:D294"/>
    <mergeCell ref="C295:D295"/>
    <mergeCell ref="C296:D296"/>
    <mergeCell ref="B384:D384"/>
    <mergeCell ref="B385:D385"/>
    <mergeCell ref="B386:D386"/>
    <mergeCell ref="B387:D387"/>
    <mergeCell ref="A389:F389"/>
    <mergeCell ref="B391:D391"/>
    <mergeCell ref="B392:D392"/>
    <mergeCell ref="C330:D330"/>
    <mergeCell ref="B367:B368"/>
    <mergeCell ref="C367:C368"/>
    <mergeCell ref="A377:C377"/>
    <mergeCell ref="C331:D331"/>
    <mergeCell ref="C332:D332"/>
    <mergeCell ref="B357:B359"/>
    <mergeCell ref="C357:C359"/>
    <mergeCell ref="D367:F367"/>
    <mergeCell ref="A362:D362"/>
    <mergeCell ref="A367:A368"/>
    <mergeCell ref="A343:B343"/>
    <mergeCell ref="D345:D353"/>
    <mergeCell ref="A356:D356"/>
    <mergeCell ref="F357:F359"/>
    <mergeCell ref="D343:D344"/>
    <mergeCell ref="C343:C344"/>
    <mergeCell ref="B158:E158"/>
    <mergeCell ref="B161:D161"/>
    <mergeCell ref="B162:D162"/>
    <mergeCell ref="B163:D163"/>
    <mergeCell ref="B164:D164"/>
    <mergeCell ref="B165:D165"/>
    <mergeCell ref="B179:E179"/>
    <mergeCell ref="B180:E180"/>
    <mergeCell ref="B183:D183"/>
    <mergeCell ref="A57:F57"/>
    <mergeCell ref="B62:D62"/>
    <mergeCell ref="B63:D63"/>
    <mergeCell ref="B64:D64"/>
    <mergeCell ref="B65:D65"/>
    <mergeCell ref="B66:D66"/>
    <mergeCell ref="B69:E69"/>
    <mergeCell ref="B70:E70"/>
    <mergeCell ref="B73:D73"/>
    <mergeCell ref="B130:D130"/>
    <mergeCell ref="B131:D131"/>
    <mergeCell ref="B132:D132"/>
    <mergeCell ref="B110:D110"/>
    <mergeCell ref="B113:E113"/>
    <mergeCell ref="B114:E114"/>
    <mergeCell ref="B74:D74"/>
    <mergeCell ref="B75:D75"/>
    <mergeCell ref="B76:D76"/>
    <mergeCell ref="B77:D77"/>
    <mergeCell ref="B80:E80"/>
    <mergeCell ref="B81:E81"/>
    <mergeCell ref="B84:D84"/>
    <mergeCell ref="B85:D85"/>
    <mergeCell ref="B86:D86"/>
    <mergeCell ref="B117:D117"/>
    <mergeCell ref="B118:D118"/>
    <mergeCell ref="B119:D119"/>
    <mergeCell ref="B120:D120"/>
    <mergeCell ref="B121:D121"/>
    <mergeCell ref="B124:E124"/>
    <mergeCell ref="B125:E125"/>
    <mergeCell ref="B128:D128"/>
    <mergeCell ref="B129:D129"/>
    <mergeCell ref="E419:G419"/>
    <mergeCell ref="E420:G420"/>
    <mergeCell ref="E414:G414"/>
    <mergeCell ref="A414:B414"/>
    <mergeCell ref="E417:G417"/>
    <mergeCell ref="E418:G418"/>
    <mergeCell ref="A420:B420"/>
    <mergeCell ref="A418:B418"/>
    <mergeCell ref="A419:B419"/>
    <mergeCell ref="A417:B417"/>
    <mergeCell ref="A415:B415"/>
    <mergeCell ref="E415:G415"/>
    <mergeCell ref="E416:G416"/>
    <mergeCell ref="A416:B416"/>
    <mergeCell ref="E406:G406"/>
    <mergeCell ref="A408:B408"/>
    <mergeCell ref="A407:B407"/>
    <mergeCell ref="E407:G407"/>
    <mergeCell ref="A405:B405"/>
    <mergeCell ref="A406:B406"/>
    <mergeCell ref="E408:G408"/>
    <mergeCell ref="E409:G409"/>
    <mergeCell ref="A403:B403"/>
    <mergeCell ref="E403:G403"/>
    <mergeCell ref="B393:D393"/>
    <mergeCell ref="B394:D394"/>
    <mergeCell ref="F395:F396"/>
    <mergeCell ref="E411:G411"/>
    <mergeCell ref="A401:B401"/>
    <mergeCell ref="A402:B402"/>
    <mergeCell ref="A412:B412"/>
    <mergeCell ref="A413:B413"/>
    <mergeCell ref="A404:B404"/>
    <mergeCell ref="E412:G412"/>
    <mergeCell ref="E413:G413"/>
    <mergeCell ref="B398:F398"/>
    <mergeCell ref="A411:B411"/>
    <mergeCell ref="A400:B400"/>
    <mergeCell ref="A395:A396"/>
    <mergeCell ref="B395:D395"/>
    <mergeCell ref="E395:E396"/>
    <mergeCell ref="B396:D396"/>
    <mergeCell ref="A409:B409"/>
    <mergeCell ref="E400:G400"/>
    <mergeCell ref="E401:G401"/>
    <mergeCell ref="E402:G402"/>
    <mergeCell ref="E404:G404"/>
    <mergeCell ref="E405:G405"/>
    <mergeCell ref="E357:E359"/>
    <mergeCell ref="B29:D29"/>
    <mergeCell ref="B28:D28"/>
    <mergeCell ref="A357:A359"/>
    <mergeCell ref="C285:D285"/>
    <mergeCell ref="C299:D299"/>
    <mergeCell ref="C286:D286"/>
    <mergeCell ref="B95:D95"/>
    <mergeCell ref="B96:D96"/>
    <mergeCell ref="B97:D97"/>
    <mergeCell ref="B98:D98"/>
    <mergeCell ref="B99:D99"/>
    <mergeCell ref="B102:E102"/>
    <mergeCell ref="B103:E103"/>
    <mergeCell ref="B106:D106"/>
    <mergeCell ref="B107:D107"/>
    <mergeCell ref="B108:D108"/>
    <mergeCell ref="B109:D109"/>
    <mergeCell ref="C307:D307"/>
    <mergeCell ref="C308:D308"/>
    <mergeCell ref="C309:D309"/>
    <mergeCell ref="B142:D142"/>
    <mergeCell ref="B143:D143"/>
    <mergeCell ref="B157:E157"/>
    <mergeCell ref="C337:D337"/>
    <mergeCell ref="C338:D338"/>
    <mergeCell ref="C335:D335"/>
    <mergeCell ref="C336:D336"/>
    <mergeCell ref="E1:G1"/>
    <mergeCell ref="E4:G4"/>
    <mergeCell ref="E5:G5"/>
    <mergeCell ref="E6:G6"/>
    <mergeCell ref="E7:G7"/>
    <mergeCell ref="B21:F21"/>
    <mergeCell ref="A34:F34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27:D27"/>
    <mergeCell ref="B30:D30"/>
    <mergeCell ref="B31:D31"/>
    <mergeCell ref="B146:E146"/>
    <mergeCell ref="B71:E71"/>
    <mergeCell ref="B82:E82"/>
    <mergeCell ref="B93:E93"/>
    <mergeCell ref="B126:E126"/>
    <mergeCell ref="B137:E137"/>
    <mergeCell ref="B148:E148"/>
    <mergeCell ref="B159:E159"/>
    <mergeCell ref="B170:E170"/>
    <mergeCell ref="B181:E181"/>
    <mergeCell ref="B147:E147"/>
    <mergeCell ref="B150:D150"/>
    <mergeCell ref="B151:D151"/>
    <mergeCell ref="B152:D152"/>
    <mergeCell ref="B153:D153"/>
    <mergeCell ref="B154:D154"/>
    <mergeCell ref="B87:D87"/>
    <mergeCell ref="B88:D88"/>
    <mergeCell ref="B91:E91"/>
    <mergeCell ref="B92:E92"/>
    <mergeCell ref="B135:E135"/>
    <mergeCell ref="B136:E136"/>
    <mergeCell ref="B139:D139"/>
    <mergeCell ref="B140:D140"/>
    <mergeCell ref="B141:D141"/>
    <mergeCell ref="B270:D270"/>
    <mergeCell ref="B271:D271"/>
    <mergeCell ref="B272:D272"/>
    <mergeCell ref="B273:D273"/>
    <mergeCell ref="B274:D274"/>
    <mergeCell ref="B104:E104"/>
    <mergeCell ref="B115:E115"/>
    <mergeCell ref="B363:D363"/>
    <mergeCell ref="A339:D339"/>
    <mergeCell ref="E343:F343"/>
    <mergeCell ref="B192:E192"/>
    <mergeCell ref="B213:E213"/>
    <mergeCell ref="B224:E224"/>
    <mergeCell ref="B235:E235"/>
    <mergeCell ref="B246:E246"/>
    <mergeCell ref="B257:E257"/>
    <mergeCell ref="B266:E266"/>
    <mergeCell ref="B267:E267"/>
    <mergeCell ref="B268:E268"/>
    <mergeCell ref="C297:D297"/>
    <mergeCell ref="C298:D298"/>
    <mergeCell ref="C300:D300"/>
    <mergeCell ref="C302:D302"/>
    <mergeCell ref="C303:D303"/>
  </mergeCells>
  <pageMargins left="0.78740157480314965" right="0.31496062992125984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tabSelected="1" view="pageBreakPreview" zoomScale="70" zoomScaleNormal="100" zoomScaleSheetLayoutView="70" workbookViewId="0">
      <selection activeCell="L23" sqref="L23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15" customWidth="1"/>
    <col min="6" max="6" width="10.7109375" style="15" customWidth="1"/>
    <col min="7" max="7" width="17.7109375" style="1" bestFit="1" customWidth="1"/>
    <col min="8" max="9" width="18.85546875" style="1" customWidth="1"/>
    <col min="10" max="10" width="19.7109375" style="1" customWidth="1"/>
    <col min="11" max="11" width="16.7109375" style="1" customWidth="1"/>
    <col min="12" max="12" width="15.28515625" style="1" customWidth="1"/>
    <col min="13" max="14" width="15.7109375" style="1" bestFit="1" customWidth="1"/>
    <col min="15" max="15" width="15.5703125" style="1" customWidth="1"/>
    <col min="16" max="16384" width="9.140625" style="1"/>
  </cols>
  <sheetData>
    <row r="1" spans="2:6" x14ac:dyDescent="0.3">
      <c r="D1" s="128" t="s">
        <v>136</v>
      </c>
      <c r="E1" s="128"/>
      <c r="F1" s="128"/>
    </row>
    <row r="2" spans="2:6" x14ac:dyDescent="0.3">
      <c r="D2" s="128" t="str">
        <f>'Приложение 1'!E2</f>
        <v xml:space="preserve">к  Дополнительному соглашению </v>
      </c>
      <c r="E2" s="128"/>
      <c r="F2" s="128"/>
    </row>
    <row r="3" spans="2:6" x14ac:dyDescent="0.3">
      <c r="D3" s="128" t="str">
        <f>'Приложение 1'!E3</f>
        <v>от "19" июля 2023 года № 2</v>
      </c>
      <c r="E3" s="128"/>
      <c r="F3" s="128"/>
    </row>
    <row r="4" spans="2:6" x14ac:dyDescent="0.3">
      <c r="D4" s="128" t="s">
        <v>100</v>
      </c>
      <c r="E4" s="128"/>
      <c r="F4" s="128"/>
    </row>
    <row r="5" spans="2:6" x14ac:dyDescent="0.3">
      <c r="D5" s="128" t="s">
        <v>0</v>
      </c>
      <c r="E5" s="128"/>
      <c r="F5" s="128"/>
    </row>
    <row r="6" spans="2:6" x14ac:dyDescent="0.3">
      <c r="D6" s="128" t="s">
        <v>1</v>
      </c>
      <c r="E6" s="128"/>
      <c r="F6" s="128"/>
    </row>
    <row r="7" spans="2:6" x14ac:dyDescent="0.3">
      <c r="D7" s="128" t="str">
        <f>'Приложение 1'!E7</f>
        <v>страхованию от 30.12.2022г.  № 1</v>
      </c>
      <c r="E7" s="128"/>
      <c r="F7" s="128"/>
    </row>
    <row r="9" spans="2:6" x14ac:dyDescent="0.3">
      <c r="B9" s="141" t="s">
        <v>2</v>
      </c>
      <c r="C9" s="141"/>
      <c r="D9" s="141"/>
      <c r="E9" s="141"/>
      <c r="F9" s="12"/>
    </row>
    <row r="10" spans="2:6" x14ac:dyDescent="0.3">
      <c r="B10" s="141" t="s">
        <v>300</v>
      </c>
      <c r="C10" s="141"/>
      <c r="D10" s="141"/>
      <c r="E10" s="141"/>
      <c r="F10" s="13"/>
    </row>
    <row r="11" spans="2:6" s="9" customFormat="1" ht="15" x14ac:dyDescent="0.25">
      <c r="B11" s="142" t="s">
        <v>106</v>
      </c>
      <c r="C11" s="142"/>
      <c r="D11" s="142"/>
      <c r="E11" s="142"/>
      <c r="F11" s="14"/>
    </row>
    <row r="12" spans="2:6" s="9" customFormat="1" ht="15" x14ac:dyDescent="0.25">
      <c r="B12" s="142" t="s">
        <v>113</v>
      </c>
      <c r="C12" s="142"/>
      <c r="D12" s="142"/>
      <c r="E12" s="142"/>
      <c r="F12" s="14"/>
    </row>
    <row r="13" spans="2:6" s="9" customFormat="1" ht="15" x14ac:dyDescent="0.25">
      <c r="B13" s="142" t="s">
        <v>114</v>
      </c>
      <c r="C13" s="142"/>
      <c r="D13" s="142"/>
      <c r="E13" s="142"/>
      <c r="F13" s="14"/>
    </row>
    <row r="14" spans="2:6" s="9" customFormat="1" ht="15" x14ac:dyDescent="0.25">
      <c r="B14" s="142" t="s">
        <v>115</v>
      </c>
      <c r="C14" s="142"/>
      <c r="D14" s="142"/>
      <c r="E14" s="142"/>
      <c r="F14" s="14"/>
    </row>
    <row r="15" spans="2:6" s="9" customFormat="1" ht="15" x14ac:dyDescent="0.25">
      <c r="B15" s="142" t="s">
        <v>116</v>
      </c>
      <c r="C15" s="142"/>
      <c r="D15" s="142"/>
      <c r="E15" s="142"/>
      <c r="F15" s="14"/>
    </row>
    <row r="16" spans="2:6" s="9" customFormat="1" ht="15" x14ac:dyDescent="0.25">
      <c r="B16" s="8"/>
      <c r="C16" s="8"/>
      <c r="D16" s="8"/>
      <c r="E16" s="46"/>
      <c r="F16" s="14"/>
    </row>
    <row r="17" spans="1:13" ht="24.75" customHeight="1" x14ac:dyDescent="0.3">
      <c r="A17" s="2"/>
      <c r="B17" s="144" t="s">
        <v>70</v>
      </c>
      <c r="C17" s="144"/>
      <c r="D17" s="144"/>
      <c r="E17" s="144"/>
      <c r="F17" s="13"/>
    </row>
    <row r="18" spans="1:13" s="9" customFormat="1" ht="15" x14ac:dyDescent="0.25">
      <c r="B18" s="145" t="s">
        <v>111</v>
      </c>
      <c r="C18" s="145"/>
      <c r="D18" s="145"/>
      <c r="E18" s="145"/>
      <c r="F18" s="14"/>
    </row>
    <row r="19" spans="1:13" s="9" customFormat="1" ht="15" x14ac:dyDescent="0.25">
      <c r="B19" s="142" t="s">
        <v>3</v>
      </c>
      <c r="C19" s="142"/>
      <c r="D19" s="142"/>
      <c r="E19" s="142"/>
      <c r="F19" s="14"/>
    </row>
    <row r="20" spans="1:13" s="9" customFormat="1" ht="15" x14ac:dyDescent="0.25">
      <c r="B20" s="142" t="s">
        <v>112</v>
      </c>
      <c r="C20" s="142"/>
      <c r="D20" s="142"/>
      <c r="E20" s="142"/>
      <c r="F20" s="14"/>
    </row>
    <row r="21" spans="1:13" x14ac:dyDescent="0.3">
      <c r="B21" s="141"/>
      <c r="C21" s="141"/>
      <c r="D21" s="141"/>
      <c r="E21" s="141"/>
      <c r="F21" s="13"/>
    </row>
    <row r="23" spans="1:13" x14ac:dyDescent="0.3">
      <c r="A23" s="1" t="s">
        <v>41</v>
      </c>
    </row>
    <row r="25" spans="1:13" x14ac:dyDescent="0.3">
      <c r="F25" s="15" t="s">
        <v>69</v>
      </c>
    </row>
    <row r="26" spans="1:13" ht="56.25" x14ac:dyDescent="0.3">
      <c r="A26" s="3" t="s">
        <v>67</v>
      </c>
      <c r="B26" s="143" t="s">
        <v>42</v>
      </c>
      <c r="C26" s="143"/>
      <c r="D26" s="143"/>
      <c r="E26" s="45" t="s">
        <v>43</v>
      </c>
      <c r="F26" s="16"/>
    </row>
    <row r="27" spans="1:13" ht="46.5" customHeight="1" x14ac:dyDescent="0.3">
      <c r="A27" s="10" t="s">
        <v>7</v>
      </c>
      <c r="B27" s="68" t="s">
        <v>216</v>
      </c>
      <c r="C27" s="68"/>
      <c r="D27" s="68"/>
      <c r="E27" s="11">
        <f>E28</f>
        <v>679790290</v>
      </c>
      <c r="F27" s="16"/>
      <c r="G27" s="18">
        <v>1126266030</v>
      </c>
      <c r="H27" s="18">
        <f>E27+E29+E33</f>
        <v>1126266030</v>
      </c>
      <c r="I27" s="18">
        <f>G27-H27</f>
        <v>0</v>
      </c>
      <c r="K27" s="18"/>
      <c r="M27" s="18"/>
    </row>
    <row r="28" spans="1:13" ht="24.75" customHeight="1" x14ac:dyDescent="0.3">
      <c r="A28" s="3" t="s">
        <v>15</v>
      </c>
      <c r="B28" s="68" t="s">
        <v>266</v>
      </c>
      <c r="C28" s="68"/>
      <c r="D28" s="68"/>
      <c r="E28" s="11">
        <f>117693510+43079540+519017240</f>
        <v>679790290</v>
      </c>
      <c r="F28" s="16"/>
    </row>
    <row r="29" spans="1:13" ht="39" customHeight="1" x14ac:dyDescent="0.3">
      <c r="A29" s="10" t="s">
        <v>8</v>
      </c>
      <c r="B29" s="68" t="s">
        <v>68</v>
      </c>
      <c r="C29" s="68"/>
      <c r="D29" s="68"/>
      <c r="E29" s="11">
        <f>E30+E32+E31</f>
        <v>404302660</v>
      </c>
    </row>
    <row r="30" spans="1:13" ht="18.75" customHeight="1" x14ac:dyDescent="0.3">
      <c r="A30" s="3" t="s">
        <v>218</v>
      </c>
      <c r="B30" s="68" t="s">
        <v>44</v>
      </c>
      <c r="C30" s="68"/>
      <c r="D30" s="68"/>
      <c r="E30" s="11">
        <v>126566170</v>
      </c>
      <c r="G30" s="18"/>
    </row>
    <row r="31" spans="1:13" ht="18.75" customHeight="1" x14ac:dyDescent="0.3">
      <c r="A31" s="3" t="s">
        <v>11</v>
      </c>
      <c r="B31" s="68" t="s">
        <v>217</v>
      </c>
      <c r="C31" s="68"/>
      <c r="D31" s="68"/>
      <c r="E31" s="11">
        <v>203568750</v>
      </c>
      <c r="G31" s="18"/>
    </row>
    <row r="32" spans="1:13" x14ac:dyDescent="0.3">
      <c r="A32" s="3" t="s">
        <v>332</v>
      </c>
      <c r="B32" s="68" t="s">
        <v>45</v>
      </c>
      <c r="C32" s="68"/>
      <c r="D32" s="68"/>
      <c r="E32" s="11">
        <f>63669200+10498540</f>
        <v>74167740</v>
      </c>
    </row>
    <row r="33" spans="1:15" ht="38.25" customHeight="1" x14ac:dyDescent="0.3">
      <c r="A33" s="10" t="s">
        <v>12</v>
      </c>
      <c r="B33" s="68" t="s">
        <v>293</v>
      </c>
      <c r="C33" s="68"/>
      <c r="D33" s="68"/>
      <c r="E33" s="11">
        <v>42173080</v>
      </c>
      <c r="I33" s="18"/>
    </row>
    <row r="34" spans="1:15" ht="36" customHeight="1" x14ac:dyDescent="0.3">
      <c r="A34" s="10" t="s">
        <v>219</v>
      </c>
      <c r="B34" s="68" t="s">
        <v>46</v>
      </c>
      <c r="C34" s="68"/>
      <c r="D34" s="68"/>
      <c r="E34" s="11">
        <f>E35+E89</f>
        <v>2864059760</v>
      </c>
      <c r="G34" s="18"/>
      <c r="H34" s="22"/>
    </row>
    <row r="35" spans="1:15" ht="37.5" customHeight="1" x14ac:dyDescent="0.3">
      <c r="A35" s="3" t="s">
        <v>223</v>
      </c>
      <c r="B35" s="68" t="s">
        <v>47</v>
      </c>
      <c r="C35" s="68"/>
      <c r="D35" s="68"/>
      <c r="E35" s="11">
        <f>SUM(E36:E60)</f>
        <v>2689295920</v>
      </c>
      <c r="G35" s="18"/>
      <c r="I35" s="18"/>
      <c r="K35" s="19"/>
      <c r="L35" s="18"/>
      <c r="N35" s="18"/>
      <c r="O35" s="18"/>
    </row>
    <row r="36" spans="1:15" ht="22.5" customHeight="1" x14ac:dyDescent="0.3">
      <c r="A36" s="7" t="s">
        <v>224</v>
      </c>
      <c r="B36" s="68" t="s">
        <v>146</v>
      </c>
      <c r="C36" s="68"/>
      <c r="D36" s="68"/>
      <c r="E36" s="11">
        <v>75083260</v>
      </c>
      <c r="G36" s="18"/>
      <c r="H36" s="47"/>
      <c r="I36" s="20"/>
      <c r="K36" s="19"/>
    </row>
    <row r="37" spans="1:15" ht="22.5" customHeight="1" x14ac:dyDescent="0.3">
      <c r="A37" s="7" t="s">
        <v>225</v>
      </c>
      <c r="B37" s="68" t="s">
        <v>119</v>
      </c>
      <c r="C37" s="68"/>
      <c r="D37" s="68"/>
      <c r="E37" s="11">
        <v>39534950</v>
      </c>
      <c r="G37" s="18"/>
      <c r="H37" s="47"/>
      <c r="I37" s="20"/>
      <c r="K37" s="19"/>
    </row>
    <row r="38" spans="1:15" ht="22.5" customHeight="1" x14ac:dyDescent="0.3">
      <c r="A38" s="7" t="s">
        <v>226</v>
      </c>
      <c r="B38" s="68" t="s">
        <v>120</v>
      </c>
      <c r="C38" s="68"/>
      <c r="D38" s="68"/>
      <c r="E38" s="11">
        <v>45747350</v>
      </c>
      <c r="G38" s="18"/>
      <c r="H38" s="47"/>
      <c r="I38" s="20"/>
      <c r="K38" s="19"/>
    </row>
    <row r="39" spans="1:15" ht="22.5" customHeight="1" x14ac:dyDescent="0.3">
      <c r="A39" s="7" t="s">
        <v>227</v>
      </c>
      <c r="B39" s="68" t="s">
        <v>121</v>
      </c>
      <c r="C39" s="68"/>
      <c r="D39" s="68"/>
      <c r="E39" s="11">
        <v>7406570</v>
      </c>
      <c r="G39" s="18"/>
      <c r="H39" s="47"/>
      <c r="I39" s="20"/>
      <c r="K39" s="19"/>
    </row>
    <row r="40" spans="1:15" ht="22.5" customHeight="1" x14ac:dyDescent="0.3">
      <c r="A40" s="7" t="s">
        <v>228</v>
      </c>
      <c r="B40" s="68" t="s">
        <v>122</v>
      </c>
      <c r="C40" s="68"/>
      <c r="D40" s="68"/>
      <c r="E40" s="11">
        <v>56799180</v>
      </c>
      <c r="G40" s="18"/>
      <c r="H40" s="47"/>
      <c r="I40" s="20"/>
      <c r="K40" s="19"/>
    </row>
    <row r="41" spans="1:15" ht="22.5" customHeight="1" x14ac:dyDescent="0.3">
      <c r="A41" s="7" t="s">
        <v>229</v>
      </c>
      <c r="B41" s="68" t="s">
        <v>123</v>
      </c>
      <c r="C41" s="68"/>
      <c r="D41" s="68"/>
      <c r="E41" s="11">
        <v>188474560</v>
      </c>
      <c r="G41" s="18"/>
      <c r="H41" s="47"/>
      <c r="I41" s="20"/>
      <c r="K41" s="19"/>
    </row>
    <row r="42" spans="1:15" ht="22.5" customHeight="1" x14ac:dyDescent="0.3">
      <c r="A42" s="7" t="s">
        <v>230</v>
      </c>
      <c r="B42" s="68" t="s">
        <v>124</v>
      </c>
      <c r="C42" s="68"/>
      <c r="D42" s="68"/>
      <c r="E42" s="11">
        <v>127306600</v>
      </c>
      <c r="G42" s="18"/>
      <c r="H42" s="47"/>
      <c r="I42" s="20"/>
      <c r="K42" s="19"/>
    </row>
    <row r="43" spans="1:15" ht="22.5" customHeight="1" x14ac:dyDescent="0.3">
      <c r="A43" s="7" t="s">
        <v>231</v>
      </c>
      <c r="B43" s="68" t="s">
        <v>77</v>
      </c>
      <c r="C43" s="68"/>
      <c r="D43" s="68"/>
      <c r="E43" s="11">
        <v>96983330</v>
      </c>
      <c r="G43" s="18"/>
      <c r="H43" s="47"/>
      <c r="I43" s="20"/>
      <c r="K43" s="19"/>
    </row>
    <row r="44" spans="1:15" ht="22.5" customHeight="1" x14ac:dyDescent="0.3">
      <c r="A44" s="7" t="s">
        <v>232</v>
      </c>
      <c r="B44" s="68" t="s">
        <v>125</v>
      </c>
      <c r="C44" s="68"/>
      <c r="D44" s="68"/>
      <c r="E44" s="11">
        <v>156469340</v>
      </c>
      <c r="G44" s="18"/>
      <c r="H44" s="47"/>
      <c r="I44" s="23"/>
      <c r="K44" s="19"/>
    </row>
    <row r="45" spans="1:15" ht="22.5" customHeight="1" x14ac:dyDescent="0.3">
      <c r="A45" s="7" t="s">
        <v>233</v>
      </c>
      <c r="B45" s="68" t="s">
        <v>126</v>
      </c>
      <c r="C45" s="68"/>
      <c r="D45" s="68"/>
      <c r="E45" s="11">
        <v>57566850</v>
      </c>
      <c r="G45" s="18"/>
      <c r="H45" s="47"/>
      <c r="I45" s="20"/>
      <c r="K45" s="19"/>
    </row>
    <row r="46" spans="1:15" ht="22.5" customHeight="1" x14ac:dyDescent="0.3">
      <c r="A46" s="7" t="s">
        <v>234</v>
      </c>
      <c r="B46" s="68" t="s">
        <v>127</v>
      </c>
      <c r="C46" s="68"/>
      <c r="D46" s="68"/>
      <c r="E46" s="11">
        <v>137208180</v>
      </c>
      <c r="G46" s="18"/>
      <c r="H46" s="47"/>
      <c r="I46" s="20"/>
      <c r="K46" s="19"/>
      <c r="L46" s="19"/>
    </row>
    <row r="47" spans="1:15" ht="22.5" customHeight="1" x14ac:dyDescent="0.3">
      <c r="A47" s="7" t="s">
        <v>235</v>
      </c>
      <c r="B47" s="68" t="s">
        <v>128</v>
      </c>
      <c r="C47" s="68"/>
      <c r="D47" s="68"/>
      <c r="E47" s="11">
        <v>37774850</v>
      </c>
      <c r="G47" s="18"/>
      <c r="H47" s="47"/>
      <c r="I47" s="20"/>
      <c r="K47" s="19"/>
    </row>
    <row r="48" spans="1:15" ht="22.5" customHeight="1" x14ac:dyDescent="0.3">
      <c r="A48" s="7" t="s">
        <v>236</v>
      </c>
      <c r="B48" s="68" t="s">
        <v>129</v>
      </c>
      <c r="C48" s="68"/>
      <c r="D48" s="68"/>
      <c r="E48" s="11">
        <v>66946100</v>
      </c>
      <c r="G48" s="18"/>
      <c r="H48" s="47"/>
      <c r="I48" s="20"/>
      <c r="K48" s="19"/>
    </row>
    <row r="49" spans="1:15" ht="22.5" customHeight="1" x14ac:dyDescent="0.3">
      <c r="A49" s="7" t="s">
        <v>237</v>
      </c>
      <c r="B49" s="68" t="s">
        <v>147</v>
      </c>
      <c r="C49" s="68"/>
      <c r="D49" s="68"/>
      <c r="E49" s="11">
        <v>41998150</v>
      </c>
      <c r="G49" s="18"/>
      <c r="H49" s="47"/>
      <c r="I49" s="23"/>
      <c r="K49" s="19"/>
    </row>
    <row r="50" spans="1:15" ht="22.5" customHeight="1" x14ac:dyDescent="0.3">
      <c r="A50" s="7" t="s">
        <v>238</v>
      </c>
      <c r="B50" s="68" t="s">
        <v>130</v>
      </c>
      <c r="C50" s="68"/>
      <c r="D50" s="68"/>
      <c r="E50" s="11">
        <v>62556190</v>
      </c>
      <c r="G50" s="18"/>
      <c r="H50" s="47"/>
      <c r="I50" s="20"/>
      <c r="K50" s="19"/>
    </row>
    <row r="51" spans="1:15" ht="22.5" customHeight="1" x14ac:dyDescent="0.3">
      <c r="A51" s="7" t="s">
        <v>239</v>
      </c>
      <c r="B51" s="68" t="s">
        <v>287</v>
      </c>
      <c r="C51" s="68"/>
      <c r="D51" s="68"/>
      <c r="E51" s="11">
        <v>5915940</v>
      </c>
      <c r="G51" s="18"/>
      <c r="H51" s="47"/>
      <c r="I51" s="20"/>
      <c r="K51" s="19"/>
    </row>
    <row r="52" spans="1:15" ht="22.5" customHeight="1" x14ac:dyDescent="0.3">
      <c r="A52" s="7" t="s">
        <v>240</v>
      </c>
      <c r="B52" s="68" t="s">
        <v>131</v>
      </c>
      <c r="C52" s="68"/>
      <c r="D52" s="68"/>
      <c r="E52" s="11">
        <v>85431410</v>
      </c>
      <c r="G52" s="18"/>
      <c r="H52" s="47"/>
      <c r="I52" s="20"/>
      <c r="K52" s="19"/>
    </row>
    <row r="53" spans="1:15" ht="22.5" customHeight="1" x14ac:dyDescent="0.3">
      <c r="A53" s="7" t="s">
        <v>241</v>
      </c>
      <c r="B53" s="68" t="s">
        <v>132</v>
      </c>
      <c r="C53" s="68"/>
      <c r="D53" s="68"/>
      <c r="E53" s="11">
        <v>190281900</v>
      </c>
      <c r="G53" s="18"/>
      <c r="H53" s="47"/>
      <c r="I53" s="20"/>
      <c r="K53" s="19"/>
    </row>
    <row r="54" spans="1:15" ht="22.5" customHeight="1" x14ac:dyDescent="0.3">
      <c r="A54" s="7" t="s">
        <v>242</v>
      </c>
      <c r="B54" s="68" t="s">
        <v>78</v>
      </c>
      <c r="C54" s="68"/>
      <c r="D54" s="68"/>
      <c r="E54" s="11">
        <v>139501740</v>
      </c>
      <c r="G54" s="18"/>
      <c r="H54" s="47"/>
      <c r="I54" s="20"/>
      <c r="K54" s="19"/>
    </row>
    <row r="55" spans="1:15" ht="22.5" customHeight="1" x14ac:dyDescent="0.3">
      <c r="A55" s="7" t="s">
        <v>243</v>
      </c>
      <c r="B55" s="68" t="s">
        <v>133</v>
      </c>
      <c r="C55" s="68"/>
      <c r="D55" s="68"/>
      <c r="E55" s="11">
        <v>87332030</v>
      </c>
      <c r="G55" s="18"/>
      <c r="H55" s="47"/>
      <c r="I55" s="20"/>
      <c r="K55" s="19"/>
    </row>
    <row r="56" spans="1:15" ht="22.5" customHeight="1" x14ac:dyDescent="0.3">
      <c r="A56" s="7" t="s">
        <v>244</v>
      </c>
      <c r="B56" s="68" t="s">
        <v>134</v>
      </c>
      <c r="C56" s="68"/>
      <c r="D56" s="68"/>
      <c r="E56" s="11">
        <v>254659530</v>
      </c>
      <c r="G56" s="18"/>
      <c r="H56" s="47"/>
      <c r="I56" s="23"/>
      <c r="K56" s="19"/>
    </row>
    <row r="57" spans="1:15" ht="22.5" customHeight="1" x14ac:dyDescent="0.3">
      <c r="A57" s="7" t="s">
        <v>260</v>
      </c>
      <c r="B57" s="68" t="s">
        <v>79</v>
      </c>
      <c r="C57" s="68"/>
      <c r="D57" s="68"/>
      <c r="E57" s="11">
        <v>16399160</v>
      </c>
      <c r="G57" s="18"/>
      <c r="H57" s="47"/>
      <c r="I57" s="20"/>
      <c r="K57" s="19"/>
    </row>
    <row r="58" spans="1:15" ht="22.5" customHeight="1" x14ac:dyDescent="0.3">
      <c r="A58" s="7" t="s">
        <v>261</v>
      </c>
      <c r="B58" s="68" t="s">
        <v>80</v>
      </c>
      <c r="C58" s="68"/>
      <c r="D58" s="68"/>
      <c r="E58" s="11">
        <v>11925370</v>
      </c>
      <c r="G58" s="18"/>
      <c r="H58" s="47"/>
      <c r="I58" s="20"/>
      <c r="K58" s="19"/>
    </row>
    <row r="59" spans="1:15" ht="22.5" customHeight="1" x14ac:dyDescent="0.3">
      <c r="A59" s="7" t="s">
        <v>262</v>
      </c>
      <c r="B59" s="68" t="s">
        <v>135</v>
      </c>
      <c r="C59" s="68"/>
      <c r="D59" s="68"/>
      <c r="E59" s="11">
        <v>32930920</v>
      </c>
      <c r="G59" s="18"/>
      <c r="H59" s="47"/>
      <c r="I59" s="20"/>
      <c r="K59" s="19"/>
    </row>
    <row r="60" spans="1:15" ht="22.5" customHeight="1" x14ac:dyDescent="0.3">
      <c r="A60" s="7" t="s">
        <v>288</v>
      </c>
      <c r="B60" s="135" t="s">
        <v>263</v>
      </c>
      <c r="C60" s="136" t="s">
        <v>151</v>
      </c>
      <c r="D60" s="137" t="s">
        <v>151</v>
      </c>
      <c r="E60" s="11">
        <v>667062460</v>
      </c>
      <c r="G60" s="18"/>
      <c r="H60" s="47"/>
      <c r="I60" s="20"/>
      <c r="J60" s="18"/>
      <c r="K60" s="20"/>
      <c r="M60" s="22"/>
      <c r="O60" s="22"/>
    </row>
    <row r="61" spans="1:15" ht="36" customHeight="1" x14ac:dyDescent="0.3">
      <c r="A61" s="7"/>
      <c r="B61" s="138" t="s">
        <v>292</v>
      </c>
      <c r="C61" s="139"/>
      <c r="D61" s="140"/>
      <c r="E61" s="32">
        <v>797350</v>
      </c>
      <c r="G61" s="22"/>
      <c r="I61" s="19"/>
      <c r="K61" s="19"/>
      <c r="L61" s="24"/>
      <c r="M61" s="2"/>
    </row>
    <row r="62" spans="1:15" ht="37.5" customHeight="1" x14ac:dyDescent="0.3">
      <c r="A62" s="7"/>
      <c r="B62" s="138" t="s">
        <v>164</v>
      </c>
      <c r="C62" s="139"/>
      <c r="D62" s="140"/>
      <c r="E62" s="32">
        <v>5978890</v>
      </c>
      <c r="G62" s="22"/>
      <c r="I62" s="19"/>
      <c r="K62" s="19"/>
      <c r="L62" s="24"/>
      <c r="M62" s="2"/>
    </row>
    <row r="63" spans="1:15" ht="37.5" customHeight="1" x14ac:dyDescent="0.3">
      <c r="A63" s="7"/>
      <c r="B63" s="138" t="s">
        <v>165</v>
      </c>
      <c r="C63" s="139"/>
      <c r="D63" s="140"/>
      <c r="E63" s="32">
        <v>910870</v>
      </c>
      <c r="G63" s="22"/>
      <c r="I63" s="19"/>
      <c r="K63" s="19"/>
      <c r="L63" s="24"/>
      <c r="M63" s="2"/>
    </row>
    <row r="64" spans="1:15" ht="38.25" customHeight="1" x14ac:dyDescent="0.3">
      <c r="A64" s="7"/>
      <c r="B64" s="138" t="s">
        <v>166</v>
      </c>
      <c r="C64" s="139"/>
      <c r="D64" s="140"/>
      <c r="E64" s="32">
        <v>6045580</v>
      </c>
      <c r="G64" s="22"/>
      <c r="I64" s="19"/>
      <c r="K64" s="19"/>
      <c r="L64" s="24"/>
      <c r="M64" s="2"/>
    </row>
    <row r="65" spans="1:13" ht="35.25" customHeight="1" x14ac:dyDescent="0.3">
      <c r="A65" s="7"/>
      <c r="B65" s="138" t="s">
        <v>279</v>
      </c>
      <c r="C65" s="139"/>
      <c r="D65" s="140"/>
      <c r="E65" s="32">
        <v>1304240</v>
      </c>
      <c r="G65" s="22"/>
      <c r="I65" s="19"/>
      <c r="K65" s="19"/>
      <c r="L65" s="24"/>
      <c r="M65" s="2"/>
    </row>
    <row r="66" spans="1:13" ht="35.25" customHeight="1" x14ac:dyDescent="0.3">
      <c r="A66" s="7"/>
      <c r="B66" s="135" t="s">
        <v>167</v>
      </c>
      <c r="C66" s="136"/>
      <c r="D66" s="137"/>
      <c r="E66" s="11">
        <v>171910</v>
      </c>
      <c r="G66" s="22"/>
      <c r="I66" s="19"/>
      <c r="K66" s="19"/>
      <c r="L66" s="24"/>
      <c r="M66" s="17"/>
    </row>
    <row r="67" spans="1:13" ht="40.5" customHeight="1" x14ac:dyDescent="0.3">
      <c r="A67" s="7"/>
      <c r="B67" s="135" t="s">
        <v>276</v>
      </c>
      <c r="C67" s="136"/>
      <c r="D67" s="137"/>
      <c r="E67" s="11">
        <v>3858300</v>
      </c>
      <c r="G67" s="22"/>
      <c r="I67" s="19"/>
      <c r="K67" s="19"/>
      <c r="L67" s="24"/>
      <c r="M67" s="2"/>
    </row>
    <row r="68" spans="1:13" ht="33.75" customHeight="1" x14ac:dyDescent="0.3">
      <c r="A68" s="7"/>
      <c r="B68" s="135" t="s">
        <v>168</v>
      </c>
      <c r="C68" s="136"/>
      <c r="D68" s="137"/>
      <c r="E68" s="11">
        <v>6519970</v>
      </c>
      <c r="G68" s="22"/>
      <c r="I68" s="19"/>
      <c r="K68" s="19"/>
      <c r="L68" s="24"/>
      <c r="M68" s="2"/>
    </row>
    <row r="69" spans="1:13" ht="36" customHeight="1" x14ac:dyDescent="0.3">
      <c r="A69" s="7"/>
      <c r="B69" s="135" t="s">
        <v>285</v>
      </c>
      <c r="C69" s="136"/>
      <c r="D69" s="137"/>
      <c r="E69" s="11">
        <v>12155780</v>
      </c>
      <c r="G69" s="22"/>
      <c r="I69" s="19"/>
      <c r="K69" s="19"/>
      <c r="L69" s="24"/>
      <c r="M69" s="2"/>
    </row>
    <row r="70" spans="1:13" ht="34.5" customHeight="1" x14ac:dyDescent="0.3">
      <c r="A70" s="7"/>
      <c r="B70" s="135" t="s">
        <v>151</v>
      </c>
      <c r="C70" s="136"/>
      <c r="D70" s="137"/>
      <c r="E70" s="11">
        <v>762930</v>
      </c>
      <c r="G70" s="22"/>
      <c r="I70" s="19"/>
      <c r="J70" s="21"/>
      <c r="K70" s="19"/>
      <c r="L70" s="24"/>
      <c r="M70" s="2"/>
    </row>
    <row r="71" spans="1:13" ht="34.5" customHeight="1" x14ac:dyDescent="0.3">
      <c r="A71" s="7"/>
      <c r="B71" s="135" t="s">
        <v>152</v>
      </c>
      <c r="C71" s="136"/>
      <c r="D71" s="137"/>
      <c r="E71" s="11">
        <v>5674030</v>
      </c>
      <c r="G71" s="22"/>
      <c r="I71" s="19"/>
      <c r="J71" s="21"/>
      <c r="K71" s="19"/>
      <c r="L71" s="24"/>
      <c r="M71" s="2"/>
    </row>
    <row r="72" spans="1:13" ht="34.5" customHeight="1" x14ac:dyDescent="0.3">
      <c r="A72" s="7"/>
      <c r="B72" s="135" t="s">
        <v>153</v>
      </c>
      <c r="C72" s="136"/>
      <c r="D72" s="137"/>
      <c r="E72" s="11">
        <v>11381540</v>
      </c>
      <c r="G72" s="22"/>
      <c r="I72" s="19"/>
      <c r="J72" s="21"/>
      <c r="K72" s="19"/>
      <c r="L72" s="24"/>
      <c r="M72" s="2"/>
    </row>
    <row r="73" spans="1:13" ht="34.5" customHeight="1" x14ac:dyDescent="0.3">
      <c r="A73" s="7"/>
      <c r="B73" s="135" t="s">
        <v>154</v>
      </c>
      <c r="C73" s="136"/>
      <c r="D73" s="137"/>
      <c r="E73" s="11">
        <v>5411690</v>
      </c>
      <c r="G73" s="22"/>
      <c r="I73" s="19"/>
      <c r="J73" s="21"/>
      <c r="K73" s="19"/>
      <c r="L73" s="24"/>
      <c r="M73" s="2"/>
    </row>
    <row r="74" spans="1:13" ht="34.5" customHeight="1" x14ac:dyDescent="0.3">
      <c r="A74" s="7"/>
      <c r="B74" s="135" t="s">
        <v>155</v>
      </c>
      <c r="C74" s="136"/>
      <c r="D74" s="137"/>
      <c r="E74" s="11">
        <v>12285220</v>
      </c>
      <c r="G74" s="22"/>
      <c r="I74" s="19"/>
      <c r="J74" s="21"/>
      <c r="K74" s="19"/>
      <c r="L74" s="24"/>
      <c r="M74" s="2"/>
    </row>
    <row r="75" spans="1:13" ht="34.5" customHeight="1" x14ac:dyDescent="0.3">
      <c r="A75" s="7"/>
      <c r="B75" s="135" t="s">
        <v>156</v>
      </c>
      <c r="C75" s="136"/>
      <c r="D75" s="137"/>
      <c r="E75" s="11">
        <v>7758600</v>
      </c>
      <c r="G75" s="22"/>
      <c r="I75" s="19"/>
      <c r="J75" s="21"/>
      <c r="K75" s="19"/>
      <c r="L75" s="24"/>
      <c r="M75" s="2"/>
    </row>
    <row r="76" spans="1:13" ht="34.5" customHeight="1" x14ac:dyDescent="0.3">
      <c r="A76" s="7"/>
      <c r="B76" s="135" t="s">
        <v>157</v>
      </c>
      <c r="C76" s="136"/>
      <c r="D76" s="137"/>
      <c r="E76" s="11">
        <v>21318470</v>
      </c>
      <c r="G76" s="22"/>
      <c r="I76" s="19"/>
      <c r="J76" s="21"/>
      <c r="K76" s="19"/>
      <c r="L76" s="24"/>
      <c r="M76" s="2"/>
    </row>
    <row r="77" spans="1:13" ht="34.5" customHeight="1" x14ac:dyDescent="0.3">
      <c r="A77" s="7"/>
      <c r="B77" s="135" t="s">
        <v>158</v>
      </c>
      <c r="C77" s="136"/>
      <c r="D77" s="137"/>
      <c r="E77" s="11">
        <v>6650680</v>
      </c>
      <c r="G77" s="22"/>
      <c r="I77" s="19"/>
      <c r="J77" s="21"/>
      <c r="K77" s="19"/>
      <c r="L77" s="24"/>
      <c r="M77" s="2"/>
    </row>
    <row r="78" spans="1:13" ht="34.5" customHeight="1" x14ac:dyDescent="0.3">
      <c r="A78" s="7"/>
      <c r="B78" s="135" t="s">
        <v>159</v>
      </c>
      <c r="C78" s="136"/>
      <c r="D78" s="137"/>
      <c r="E78" s="11">
        <v>4322410</v>
      </c>
      <c r="G78" s="22"/>
      <c r="I78" s="19"/>
      <c r="J78" s="21"/>
      <c r="K78" s="19"/>
      <c r="L78" s="24"/>
      <c r="M78" s="2"/>
    </row>
    <row r="79" spans="1:13" ht="34.5" customHeight="1" x14ac:dyDescent="0.3">
      <c r="A79" s="7"/>
      <c r="B79" s="135" t="s">
        <v>160</v>
      </c>
      <c r="C79" s="136"/>
      <c r="D79" s="137"/>
      <c r="E79" s="11">
        <v>4820540</v>
      </c>
      <c r="G79" s="22"/>
      <c r="I79" s="19"/>
      <c r="J79" s="21"/>
      <c r="K79" s="19"/>
      <c r="L79" s="24"/>
      <c r="M79" s="2"/>
    </row>
    <row r="80" spans="1:13" ht="34.5" customHeight="1" x14ac:dyDescent="0.3">
      <c r="A80" s="7"/>
      <c r="B80" s="135" t="s">
        <v>161</v>
      </c>
      <c r="C80" s="136"/>
      <c r="D80" s="137"/>
      <c r="E80" s="11">
        <v>13451490</v>
      </c>
      <c r="G80" s="22"/>
      <c r="I80" s="19"/>
      <c r="J80" s="21"/>
      <c r="K80" s="19"/>
      <c r="L80" s="24"/>
      <c r="M80" s="2"/>
    </row>
    <row r="81" spans="1:13" ht="34.5" customHeight="1" x14ac:dyDescent="0.3">
      <c r="A81" s="7"/>
      <c r="B81" s="138" t="s">
        <v>162</v>
      </c>
      <c r="C81" s="139"/>
      <c r="D81" s="140"/>
      <c r="E81" s="32">
        <v>28506150</v>
      </c>
      <c r="G81" s="22"/>
      <c r="I81" s="19"/>
      <c r="J81" s="21"/>
      <c r="K81" s="19"/>
      <c r="L81" s="24"/>
      <c r="M81" s="2"/>
    </row>
    <row r="82" spans="1:13" ht="34.5" customHeight="1" x14ac:dyDescent="0.3">
      <c r="A82" s="7"/>
      <c r="B82" s="138" t="s">
        <v>163</v>
      </c>
      <c r="C82" s="139"/>
      <c r="D82" s="140"/>
      <c r="E82" s="32">
        <v>37424270</v>
      </c>
      <c r="G82" s="22"/>
      <c r="I82" s="19"/>
      <c r="J82" s="21"/>
      <c r="K82" s="19"/>
      <c r="L82" s="24"/>
      <c r="M82" s="2"/>
    </row>
    <row r="83" spans="1:13" ht="34.5" customHeight="1" x14ac:dyDescent="0.3">
      <c r="A83" s="7"/>
      <c r="B83" s="138" t="s">
        <v>291</v>
      </c>
      <c r="C83" s="139"/>
      <c r="D83" s="140"/>
      <c r="E83" s="32">
        <v>19918250</v>
      </c>
      <c r="G83" s="22"/>
      <c r="I83" s="19"/>
      <c r="J83" s="21"/>
      <c r="K83" s="19"/>
      <c r="L83" s="24"/>
      <c r="M83" s="2"/>
    </row>
    <row r="84" spans="1:13" ht="34.5" customHeight="1" x14ac:dyDescent="0.3">
      <c r="A84" s="7"/>
      <c r="B84" s="138" t="s">
        <v>275</v>
      </c>
      <c r="C84" s="139"/>
      <c r="D84" s="140"/>
      <c r="E84" s="32">
        <v>114210860</v>
      </c>
      <c r="G84" s="22"/>
      <c r="I84" s="19"/>
      <c r="J84" s="21"/>
      <c r="K84" s="19"/>
      <c r="L84" s="24"/>
      <c r="M84" s="2"/>
    </row>
    <row r="85" spans="1:13" ht="34.5" customHeight="1" x14ac:dyDescent="0.3">
      <c r="A85" s="7"/>
      <c r="B85" s="138" t="s">
        <v>289</v>
      </c>
      <c r="C85" s="139"/>
      <c r="D85" s="140"/>
      <c r="E85" s="32">
        <v>27532320</v>
      </c>
      <c r="G85" s="22"/>
      <c r="I85" s="19"/>
      <c r="J85" s="21"/>
      <c r="K85" s="19"/>
      <c r="L85" s="24"/>
      <c r="M85" s="2"/>
    </row>
    <row r="86" spans="1:13" ht="34.5" customHeight="1" x14ac:dyDescent="0.3">
      <c r="A86" s="7"/>
      <c r="B86" s="138" t="s">
        <v>290</v>
      </c>
      <c r="C86" s="139"/>
      <c r="D86" s="140"/>
      <c r="E86" s="32">
        <v>13202070</v>
      </c>
      <c r="G86" s="22"/>
      <c r="I86" s="19"/>
      <c r="J86" s="21"/>
      <c r="K86" s="19"/>
      <c r="L86" s="24"/>
      <c r="M86" s="2"/>
    </row>
    <row r="87" spans="1:13" ht="34.5" customHeight="1" x14ac:dyDescent="0.3">
      <c r="A87" s="7"/>
      <c r="B87" s="138" t="s">
        <v>349</v>
      </c>
      <c r="C87" s="139"/>
      <c r="D87" s="140"/>
      <c r="E87" s="32">
        <v>10533610</v>
      </c>
      <c r="G87" s="22"/>
      <c r="I87" s="19"/>
      <c r="J87" s="21"/>
      <c r="K87" s="19"/>
      <c r="L87" s="24"/>
      <c r="M87" s="2"/>
    </row>
    <row r="88" spans="1:13" ht="34.5" customHeight="1" x14ac:dyDescent="0.3">
      <c r="A88" s="7"/>
      <c r="B88" s="138" t="s">
        <v>350</v>
      </c>
      <c r="C88" s="139"/>
      <c r="D88" s="140"/>
      <c r="E88" s="32">
        <v>6510770</v>
      </c>
      <c r="G88" s="22"/>
      <c r="I88" s="19"/>
      <c r="J88" s="21"/>
      <c r="K88" s="19"/>
      <c r="L88" s="24"/>
      <c r="M88" s="2"/>
    </row>
    <row r="89" spans="1:13" ht="34.5" customHeight="1" x14ac:dyDescent="0.3">
      <c r="A89" s="3" t="s">
        <v>245</v>
      </c>
      <c r="B89" s="68" t="s">
        <v>102</v>
      </c>
      <c r="C89" s="68"/>
      <c r="D89" s="68"/>
      <c r="E89" s="11">
        <f>E90+E102</f>
        <v>174763840</v>
      </c>
    </row>
    <row r="90" spans="1:13" ht="39" customHeight="1" x14ac:dyDescent="0.3">
      <c r="A90" s="6" t="s">
        <v>246</v>
      </c>
      <c r="B90" s="68" t="s">
        <v>101</v>
      </c>
      <c r="C90" s="68"/>
      <c r="D90" s="68"/>
      <c r="E90" s="11">
        <f>SUM(E91:E101)</f>
        <v>101855830</v>
      </c>
      <c r="G90" s="18"/>
    </row>
    <row r="91" spans="1:13" ht="54" customHeight="1" x14ac:dyDescent="0.3">
      <c r="A91" s="5" t="s">
        <v>247</v>
      </c>
      <c r="B91" s="68" t="s">
        <v>334</v>
      </c>
      <c r="C91" s="68"/>
      <c r="D91" s="68"/>
      <c r="E91" s="11">
        <v>24653610</v>
      </c>
    </row>
    <row r="92" spans="1:13" ht="57" customHeight="1" x14ac:dyDescent="0.3">
      <c r="A92" s="5" t="s">
        <v>248</v>
      </c>
      <c r="B92" s="68" t="s">
        <v>336</v>
      </c>
      <c r="C92" s="68"/>
      <c r="D92" s="68"/>
      <c r="E92" s="11">
        <v>19482660</v>
      </c>
    </row>
    <row r="93" spans="1:13" ht="56.25" customHeight="1" x14ac:dyDescent="0.3">
      <c r="A93" s="5" t="s">
        <v>249</v>
      </c>
      <c r="B93" s="68" t="s">
        <v>335</v>
      </c>
      <c r="C93" s="68"/>
      <c r="D93" s="68"/>
      <c r="E93" s="11">
        <v>10331050</v>
      </c>
    </row>
    <row r="94" spans="1:13" ht="59.25" customHeight="1" x14ac:dyDescent="0.3">
      <c r="A94" s="5" t="s">
        <v>250</v>
      </c>
      <c r="B94" s="68" t="s">
        <v>337</v>
      </c>
      <c r="C94" s="68"/>
      <c r="D94" s="68"/>
      <c r="E94" s="11">
        <v>6528380</v>
      </c>
    </row>
    <row r="95" spans="1:13" ht="54" customHeight="1" x14ac:dyDescent="0.3">
      <c r="A95" s="5" t="s">
        <v>251</v>
      </c>
      <c r="B95" s="68" t="s">
        <v>338</v>
      </c>
      <c r="C95" s="68"/>
      <c r="D95" s="68"/>
      <c r="E95" s="11">
        <v>5438740</v>
      </c>
    </row>
    <row r="96" spans="1:13" ht="53.25" customHeight="1" x14ac:dyDescent="0.3">
      <c r="A96" s="5" t="s">
        <v>252</v>
      </c>
      <c r="B96" s="68" t="s">
        <v>339</v>
      </c>
      <c r="C96" s="68"/>
      <c r="D96" s="68"/>
      <c r="E96" s="11">
        <v>1951380</v>
      </c>
    </row>
    <row r="97" spans="1:8" ht="60" customHeight="1" x14ac:dyDescent="0.3">
      <c r="A97" s="5" t="s">
        <v>253</v>
      </c>
      <c r="B97" s="68" t="s">
        <v>340</v>
      </c>
      <c r="C97" s="68"/>
      <c r="D97" s="68"/>
      <c r="E97" s="11">
        <v>6844410</v>
      </c>
    </row>
    <row r="98" spans="1:8" ht="60" customHeight="1" x14ac:dyDescent="0.3">
      <c r="A98" s="5" t="s">
        <v>254</v>
      </c>
      <c r="B98" s="68" t="s">
        <v>341</v>
      </c>
      <c r="C98" s="68"/>
      <c r="D98" s="68"/>
      <c r="E98" s="11">
        <v>5519040</v>
      </c>
    </row>
    <row r="99" spans="1:8" ht="60" customHeight="1" x14ac:dyDescent="0.3">
      <c r="A99" s="5" t="s">
        <v>255</v>
      </c>
      <c r="B99" s="68" t="s">
        <v>342</v>
      </c>
      <c r="C99" s="68"/>
      <c r="D99" s="68"/>
      <c r="E99" s="11">
        <v>3901010</v>
      </c>
    </row>
    <row r="100" spans="1:8" ht="54.75" customHeight="1" x14ac:dyDescent="0.3">
      <c r="A100" s="5" t="s">
        <v>270</v>
      </c>
      <c r="B100" s="68" t="s">
        <v>343</v>
      </c>
      <c r="C100" s="68"/>
      <c r="D100" s="68"/>
      <c r="E100" s="11">
        <v>1624430</v>
      </c>
    </row>
    <row r="101" spans="1:8" ht="54.75" customHeight="1" x14ac:dyDescent="0.3">
      <c r="A101" s="5" t="s">
        <v>346</v>
      </c>
      <c r="B101" s="68" t="s">
        <v>344</v>
      </c>
      <c r="C101" s="68"/>
      <c r="D101" s="68"/>
      <c r="E101" s="11">
        <v>15581120</v>
      </c>
    </row>
    <row r="102" spans="1:8" ht="38.25" customHeight="1" x14ac:dyDescent="0.3">
      <c r="A102" s="3" t="s">
        <v>256</v>
      </c>
      <c r="B102" s="68" t="s">
        <v>103</v>
      </c>
      <c r="C102" s="68"/>
      <c r="D102" s="68"/>
      <c r="E102" s="11">
        <f>SUM(E103:E105)</f>
        <v>72908010</v>
      </c>
    </row>
    <row r="103" spans="1:8" ht="92.25" customHeight="1" x14ac:dyDescent="0.3">
      <c r="A103" s="5" t="s">
        <v>257</v>
      </c>
      <c r="B103" s="68" t="s">
        <v>345</v>
      </c>
      <c r="C103" s="68"/>
      <c r="D103" s="68"/>
      <c r="E103" s="153">
        <v>25582390</v>
      </c>
    </row>
    <row r="104" spans="1:8" ht="71.25" customHeight="1" x14ac:dyDescent="0.3">
      <c r="A104" s="5" t="s">
        <v>258</v>
      </c>
      <c r="B104" s="68" t="s">
        <v>347</v>
      </c>
      <c r="C104" s="68"/>
      <c r="D104" s="68"/>
      <c r="E104" s="154"/>
    </row>
    <row r="105" spans="1:8" ht="75.75" customHeight="1" x14ac:dyDescent="0.3">
      <c r="A105" s="5" t="s">
        <v>271</v>
      </c>
      <c r="B105" s="68" t="s">
        <v>348</v>
      </c>
      <c r="C105" s="68"/>
      <c r="D105" s="68"/>
      <c r="E105" s="11">
        <v>47325620</v>
      </c>
    </row>
    <row r="106" spans="1:8" ht="36" customHeight="1" x14ac:dyDescent="0.3">
      <c r="A106" s="5" t="s">
        <v>221</v>
      </c>
      <c r="B106" s="68" t="s">
        <v>220</v>
      </c>
      <c r="C106" s="68"/>
      <c r="D106" s="68"/>
      <c r="E106" s="11">
        <v>95498630</v>
      </c>
    </row>
    <row r="107" spans="1:8" ht="36" customHeight="1" x14ac:dyDescent="0.3">
      <c r="A107" s="5" t="s">
        <v>259</v>
      </c>
      <c r="B107" s="68" t="s">
        <v>222</v>
      </c>
      <c r="C107" s="68"/>
      <c r="D107" s="68"/>
      <c r="E107" s="11">
        <v>0</v>
      </c>
    </row>
    <row r="108" spans="1:8" ht="28.5" customHeight="1" x14ac:dyDescent="0.3">
      <c r="A108" s="4"/>
      <c r="B108" s="68" t="s">
        <v>33</v>
      </c>
      <c r="C108" s="68"/>
      <c r="D108" s="68"/>
      <c r="E108" s="11">
        <f>E107+E106+E34+E27+E29+E33</f>
        <v>4085824420</v>
      </c>
      <c r="G108" s="11">
        <v>4085824420</v>
      </c>
      <c r="H108" s="18">
        <f>G108-E108</f>
        <v>0</v>
      </c>
    </row>
    <row r="110" spans="1:8" hidden="1" x14ac:dyDescent="0.3"/>
    <row r="111" spans="1:8" hidden="1" x14ac:dyDescent="0.3"/>
    <row r="112" spans="1:8" ht="21" customHeight="1" x14ac:dyDescent="0.3">
      <c r="A112" s="2"/>
      <c r="B112" s="141" t="s">
        <v>55</v>
      </c>
      <c r="C112" s="141"/>
      <c r="D112" s="141"/>
      <c r="E112" s="141"/>
      <c r="F112" s="12"/>
    </row>
    <row r="113" spans="1:6" ht="13.5" customHeight="1" x14ac:dyDescent="0.3"/>
    <row r="114" spans="1:6" x14ac:dyDescent="0.3">
      <c r="A114" s="141" t="s">
        <v>36</v>
      </c>
      <c r="B114" s="141"/>
      <c r="D114" s="141" t="s">
        <v>38</v>
      </c>
      <c r="E114" s="141"/>
      <c r="F114" s="141"/>
    </row>
    <row r="115" spans="1:6" x14ac:dyDescent="0.3">
      <c r="A115" s="146" t="s">
        <v>57</v>
      </c>
      <c r="B115" s="146"/>
      <c r="D115" s="107" t="s">
        <v>71</v>
      </c>
      <c r="E115" s="107"/>
      <c r="F115" s="107"/>
    </row>
    <row r="116" spans="1:6" x14ac:dyDescent="0.3">
      <c r="A116" s="107" t="s">
        <v>117</v>
      </c>
      <c r="B116" s="107"/>
      <c r="D116" s="147" t="s">
        <v>72</v>
      </c>
      <c r="E116" s="147"/>
      <c r="F116" s="147"/>
    </row>
    <row r="117" spans="1:6" s="9" customFormat="1" ht="24.75" customHeight="1" x14ac:dyDescent="0.25">
      <c r="A117" s="148" t="s">
        <v>56</v>
      </c>
      <c r="B117" s="148"/>
      <c r="D117" s="148" t="s">
        <v>56</v>
      </c>
      <c r="E117" s="148"/>
      <c r="F117" s="148"/>
    </row>
    <row r="118" spans="1:6" ht="22.5" customHeight="1" x14ac:dyDescent="0.3">
      <c r="A118" s="107"/>
      <c r="B118" s="107"/>
      <c r="D118" s="107"/>
      <c r="E118" s="107"/>
      <c r="F118" s="107"/>
    </row>
    <row r="119" spans="1:6" s="9" customFormat="1" ht="15" x14ac:dyDescent="0.25">
      <c r="A119" s="145" t="s">
        <v>39</v>
      </c>
      <c r="B119" s="145"/>
      <c r="D119" s="145" t="s">
        <v>39</v>
      </c>
      <c r="E119" s="145"/>
      <c r="F119" s="145"/>
    </row>
    <row r="120" spans="1:6" ht="21" customHeight="1" x14ac:dyDescent="0.3">
      <c r="A120" s="107" t="s">
        <v>215</v>
      </c>
      <c r="B120" s="107"/>
      <c r="D120" s="146" t="s">
        <v>75</v>
      </c>
      <c r="E120" s="146"/>
      <c r="F120" s="146"/>
    </row>
    <row r="121" spans="1:6" s="9" customFormat="1" ht="30" customHeight="1" x14ac:dyDescent="0.25">
      <c r="A121" s="148" t="s">
        <v>59</v>
      </c>
      <c r="B121" s="148"/>
      <c r="D121" s="150" t="s">
        <v>59</v>
      </c>
      <c r="E121" s="150"/>
      <c r="F121" s="150"/>
    </row>
    <row r="122" spans="1:6" ht="21" customHeight="1" x14ac:dyDescent="0.3">
      <c r="A122" s="141" t="s">
        <v>40</v>
      </c>
      <c r="B122" s="141"/>
      <c r="D122" s="141" t="s">
        <v>40</v>
      </c>
      <c r="E122" s="141"/>
      <c r="F122" s="141"/>
    </row>
    <row r="123" spans="1:6" ht="33.75" customHeight="1" x14ac:dyDescent="0.3"/>
    <row r="124" spans="1:6" ht="25.5" customHeight="1" x14ac:dyDescent="0.3">
      <c r="A124" s="152" t="s">
        <v>37</v>
      </c>
      <c r="B124" s="152"/>
      <c r="D124" s="141" t="s">
        <v>37</v>
      </c>
      <c r="E124" s="141"/>
      <c r="F124" s="141"/>
    </row>
    <row r="125" spans="1:6" ht="24" customHeight="1" x14ac:dyDescent="0.3">
      <c r="A125" s="146" t="s">
        <v>62</v>
      </c>
      <c r="B125" s="146"/>
      <c r="D125" s="146" t="s">
        <v>64</v>
      </c>
      <c r="E125" s="146"/>
      <c r="F125" s="146"/>
    </row>
    <row r="126" spans="1:6" ht="24" customHeight="1" x14ac:dyDescent="0.3">
      <c r="A126" s="149" t="s">
        <v>63</v>
      </c>
      <c r="B126" s="149"/>
      <c r="D126" s="107" t="s">
        <v>65</v>
      </c>
      <c r="E126" s="107"/>
      <c r="F126" s="107"/>
    </row>
    <row r="127" spans="1:6" x14ac:dyDescent="0.3">
      <c r="A127" s="107"/>
      <c r="B127" s="107"/>
      <c r="D127" s="147" t="s">
        <v>66</v>
      </c>
      <c r="E127" s="147"/>
      <c r="F127" s="147"/>
    </row>
    <row r="128" spans="1:6" s="9" customFormat="1" ht="27" customHeight="1" x14ac:dyDescent="0.25">
      <c r="A128" s="148" t="s">
        <v>56</v>
      </c>
      <c r="B128" s="148"/>
      <c r="D128" s="148" t="s">
        <v>56</v>
      </c>
      <c r="E128" s="148"/>
      <c r="F128" s="148"/>
    </row>
    <row r="129" spans="1:6" ht="27.75" customHeight="1" x14ac:dyDescent="0.3">
      <c r="A129" s="146"/>
      <c r="B129" s="146"/>
      <c r="D129" s="146"/>
      <c r="E129" s="146"/>
      <c r="F129" s="146"/>
    </row>
    <row r="130" spans="1:6" s="9" customFormat="1" ht="15" x14ac:dyDescent="0.25">
      <c r="A130" s="151" t="s">
        <v>39</v>
      </c>
      <c r="B130" s="151"/>
      <c r="D130" s="151" t="s">
        <v>39</v>
      </c>
      <c r="E130" s="151"/>
      <c r="F130" s="151"/>
    </row>
    <row r="131" spans="1:6" ht="26.25" customHeight="1" x14ac:dyDescent="0.3">
      <c r="A131" s="107" t="s">
        <v>60</v>
      </c>
      <c r="B131" s="107"/>
      <c r="D131" s="107" t="s">
        <v>61</v>
      </c>
      <c r="E131" s="107"/>
      <c r="F131" s="107"/>
    </row>
    <row r="132" spans="1:6" s="9" customFormat="1" ht="30" customHeight="1" x14ac:dyDescent="0.25">
      <c r="A132" s="148" t="s">
        <v>59</v>
      </c>
      <c r="B132" s="148"/>
      <c r="D132" s="148" t="s">
        <v>59</v>
      </c>
      <c r="E132" s="148"/>
      <c r="F132" s="148"/>
    </row>
    <row r="133" spans="1:6" ht="33.75" customHeight="1" x14ac:dyDescent="0.3">
      <c r="A133" s="141" t="s">
        <v>40</v>
      </c>
      <c r="B133" s="141"/>
      <c r="D133" s="141" t="s">
        <v>40</v>
      </c>
      <c r="E133" s="141"/>
      <c r="F133" s="141"/>
    </row>
  </sheetData>
  <mergeCells count="142">
    <mergeCell ref="B112:E112"/>
    <mergeCell ref="B59:D59"/>
    <mergeCell ref="B91:D91"/>
    <mergeCell ref="B92:D92"/>
    <mergeCell ref="B93:D93"/>
    <mergeCell ref="B94:D94"/>
    <mergeCell ref="B103:D103"/>
    <mergeCell ref="B104:D104"/>
    <mergeCell ref="E103:E104"/>
    <mergeCell ref="B95:D95"/>
    <mergeCell ref="B96:D96"/>
    <mergeCell ref="B97:D97"/>
    <mergeCell ref="B100:D100"/>
    <mergeCell ref="B101:D101"/>
    <mergeCell ref="B106:D106"/>
    <mergeCell ref="B108:D108"/>
    <mergeCell ref="B102:D102"/>
    <mergeCell ref="B90:D90"/>
    <mergeCell ref="B105:D105"/>
    <mergeCell ref="B62:D62"/>
    <mergeCell ref="B107:D107"/>
    <mergeCell ref="B60:D60"/>
    <mergeCell ref="A133:B133"/>
    <mergeCell ref="D133:F133"/>
    <mergeCell ref="D1:F1"/>
    <mergeCell ref="D4:F4"/>
    <mergeCell ref="D5:F5"/>
    <mergeCell ref="D6:F6"/>
    <mergeCell ref="D7:F7"/>
    <mergeCell ref="A130:B130"/>
    <mergeCell ref="D130:F130"/>
    <mergeCell ref="A131:B131"/>
    <mergeCell ref="D131:F131"/>
    <mergeCell ref="A132:B132"/>
    <mergeCell ref="D132:F132"/>
    <mergeCell ref="A127:B127"/>
    <mergeCell ref="D127:F127"/>
    <mergeCell ref="A128:B128"/>
    <mergeCell ref="D128:F128"/>
    <mergeCell ref="A129:B129"/>
    <mergeCell ref="B89:D89"/>
    <mergeCell ref="B54:D54"/>
    <mergeCell ref="D129:F129"/>
    <mergeCell ref="A124:B124"/>
    <mergeCell ref="D2:F2"/>
    <mergeCell ref="D3:F3"/>
    <mergeCell ref="D124:F124"/>
    <mergeCell ref="A125:B125"/>
    <mergeCell ref="D125:F125"/>
    <mergeCell ref="A126:B126"/>
    <mergeCell ref="D126:F126"/>
    <mergeCell ref="A120:B120"/>
    <mergeCell ref="D120:F120"/>
    <mergeCell ref="A121:B121"/>
    <mergeCell ref="D121:F121"/>
    <mergeCell ref="A122:B122"/>
    <mergeCell ref="D122:F122"/>
    <mergeCell ref="A119:B119"/>
    <mergeCell ref="D119:F119"/>
    <mergeCell ref="A114:B114"/>
    <mergeCell ref="D114:F114"/>
    <mergeCell ref="A115:B115"/>
    <mergeCell ref="D115:F115"/>
    <mergeCell ref="A116:B116"/>
    <mergeCell ref="D116:F116"/>
    <mergeCell ref="A117:B117"/>
    <mergeCell ref="D117:F117"/>
    <mergeCell ref="A118:B118"/>
    <mergeCell ref="D118:F118"/>
    <mergeCell ref="B68:D68"/>
    <mergeCell ref="B82:D82"/>
    <mergeCell ref="B83:D83"/>
    <mergeCell ref="B61:D61"/>
    <mergeCell ref="B63:D63"/>
    <mergeCell ref="B85:D85"/>
    <mergeCell ref="B86:D86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66:D66"/>
    <mergeCell ref="B69:D69"/>
    <mergeCell ref="B70:D70"/>
    <mergeCell ref="B71:D71"/>
    <mergeCell ref="B72:D72"/>
    <mergeCell ref="B64:D64"/>
    <mergeCell ref="B65:D65"/>
    <mergeCell ref="B67:D67"/>
    <mergeCell ref="B55:D55"/>
    <mergeCell ref="B56:D56"/>
    <mergeCell ref="B57:D57"/>
    <mergeCell ref="B32:D32"/>
    <mergeCell ref="B53:D53"/>
    <mergeCell ref="B39:D39"/>
    <mergeCell ref="B40:D40"/>
    <mergeCell ref="B41:D41"/>
    <mergeCell ref="B46:D46"/>
    <mergeCell ref="B47:D47"/>
    <mergeCell ref="B35:D35"/>
    <mergeCell ref="B38:D38"/>
    <mergeCell ref="B42:D42"/>
    <mergeCell ref="B51:D51"/>
    <mergeCell ref="B49:D49"/>
    <mergeCell ref="B29:D29"/>
    <mergeCell ref="B43:D43"/>
    <mergeCell ref="B44:D44"/>
    <mergeCell ref="B45:D45"/>
    <mergeCell ref="B36:D36"/>
    <mergeCell ref="B48:D48"/>
    <mergeCell ref="B30:D30"/>
    <mergeCell ref="B34:D34"/>
    <mergeCell ref="B33:D33"/>
    <mergeCell ref="B37:D37"/>
    <mergeCell ref="B98:D98"/>
    <mergeCell ref="B99:D99"/>
    <mergeCell ref="B87:D87"/>
    <mergeCell ref="B88:D88"/>
    <mergeCell ref="B50:D50"/>
    <mergeCell ref="B9:E9"/>
    <mergeCell ref="B10:E10"/>
    <mergeCell ref="B11:E11"/>
    <mergeCell ref="B12:E12"/>
    <mergeCell ref="B13:E13"/>
    <mergeCell ref="B19:E19"/>
    <mergeCell ref="B26:D26"/>
    <mergeCell ref="B20:E20"/>
    <mergeCell ref="B21:E21"/>
    <mergeCell ref="B14:E14"/>
    <mergeCell ref="B15:E15"/>
    <mergeCell ref="B17:E17"/>
    <mergeCell ref="B31:D31"/>
    <mergeCell ref="B52:D52"/>
    <mergeCell ref="B84:D84"/>
    <mergeCell ref="B18:E18"/>
    <mergeCell ref="B27:D27"/>
    <mergeCell ref="B28:D28"/>
    <mergeCell ref="B58:D58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2023-07-20T03:50:52Z</dcterms:modified>
</cp:coreProperties>
</file>