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400" activeTab="3"/>
  </bookViews>
  <sheets>
    <sheet name="МОБ" sheetId="4" r:id="rId1"/>
    <sheet name="Детская больница" sheetId="5" r:id="rId2"/>
    <sheet name="Городская поликлиника" sheetId="6" r:id="rId3"/>
    <sheet name="Прил_2_Ранжирование" sheetId="8" r:id="rId4"/>
  </sheets>
  <externalReferences>
    <externalReference r:id="rId5"/>
  </externalReferences>
  <definedNames>
    <definedName name="_xlnm._FilterDatabase" localSheetId="2" hidden="1">'Городская поликлиника'!$A$14:$R$56</definedName>
    <definedName name="_xlnm._FilterDatabase" localSheetId="1" hidden="1">'Детская больница'!$A$14:$R$56</definedName>
    <definedName name="_xlnm._FilterDatabase" localSheetId="0" hidden="1">МОБ!$A$14:$R$56</definedName>
    <definedName name="_xlnm.Print_Titles" localSheetId="2">'Городская поликлиника'!$8:$14</definedName>
    <definedName name="_xlnm.Print_Titles" localSheetId="1">'Детская больница'!$8:$14</definedName>
    <definedName name="_xlnm.Print_Titles" localSheetId="0">МОБ!$8:$14</definedName>
    <definedName name="_xlnm.Print_Area" localSheetId="2">'Городская поликлиника'!$A$1:$R$44</definedName>
    <definedName name="_xlnm.Print_Area" localSheetId="1">'Детская больница'!$A$1:$R$44</definedName>
    <definedName name="_xlnm.Print_Area" localSheetId="0">МОБ!$A$1:$R$44</definedName>
    <definedName name="_xlnm.Print_Area" localSheetId="3">Прил_2_Ранжирование!$A$1:$D$32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5" l="1"/>
  <c r="T41" i="5"/>
  <c r="T42" i="5"/>
  <c r="T40" i="5"/>
  <c r="T39" i="5"/>
  <c r="U42" i="6"/>
  <c r="U41" i="6"/>
  <c r="U40" i="6"/>
  <c r="U39" i="6"/>
  <c r="U38" i="6"/>
  <c r="U32" i="6"/>
  <c r="U33" i="6"/>
  <c r="U34" i="6"/>
  <c r="U35" i="6"/>
  <c r="U36" i="6"/>
  <c r="U31" i="6"/>
  <c r="U28" i="6"/>
  <c r="U29" i="6"/>
  <c r="U23" i="6"/>
  <c r="U24" i="6"/>
  <c r="U25" i="6"/>
  <c r="U26" i="6"/>
  <c r="U27" i="6"/>
  <c r="U17" i="6"/>
  <c r="U18" i="6"/>
  <c r="U19" i="6"/>
  <c r="U20" i="6"/>
  <c r="U21" i="6"/>
  <c r="U22" i="6"/>
  <c r="U16" i="6"/>
  <c r="U41" i="5"/>
  <c r="U42" i="5"/>
  <c r="U40" i="5"/>
  <c r="U39" i="5"/>
  <c r="U38" i="5"/>
  <c r="U35" i="5"/>
  <c r="U36" i="5"/>
  <c r="U32" i="5"/>
  <c r="U33" i="5"/>
  <c r="U34" i="5"/>
  <c r="U31" i="5"/>
  <c r="U19" i="5"/>
  <c r="U20" i="5"/>
  <c r="U21" i="5"/>
  <c r="U22" i="5"/>
  <c r="U23" i="5"/>
  <c r="U24" i="5"/>
  <c r="U25" i="5"/>
  <c r="U26" i="5"/>
  <c r="U27" i="5"/>
  <c r="U28" i="5"/>
  <c r="U29" i="5"/>
  <c r="U18" i="5"/>
  <c r="U17" i="5"/>
  <c r="U16" i="5"/>
  <c r="U42" i="4"/>
  <c r="U41" i="4"/>
  <c r="U40" i="4"/>
  <c r="U39" i="4"/>
  <c r="U38" i="4"/>
  <c r="U36" i="4"/>
  <c r="U32" i="4"/>
  <c r="U33" i="4"/>
  <c r="U34" i="4"/>
  <c r="U35" i="4"/>
  <c r="U31" i="4"/>
  <c r="U29" i="4"/>
  <c r="U27" i="4"/>
  <c r="U28" i="4"/>
  <c r="U26" i="4"/>
  <c r="U24" i="4"/>
  <c r="U25" i="4"/>
  <c r="U22" i="4"/>
  <c r="U23" i="4"/>
  <c r="U21" i="4"/>
  <c r="U19" i="4"/>
  <c r="U20" i="4"/>
  <c r="U18" i="4"/>
  <c r="U17" i="4"/>
  <c r="U16" i="4"/>
  <c r="V33" i="4"/>
  <c r="V34" i="4"/>
  <c r="V35" i="4"/>
  <c r="T39" i="6"/>
  <c r="T38" i="6"/>
  <c r="T40" i="6"/>
  <c r="T41" i="6"/>
  <c r="T42" i="6"/>
  <c r="T34" i="6"/>
  <c r="T36" i="6"/>
  <c r="T35" i="6"/>
  <c r="T33" i="6"/>
  <c r="T32" i="6"/>
  <c r="T31" i="6"/>
  <c r="T18" i="6"/>
  <c r="T19" i="6"/>
  <c r="T20" i="6"/>
  <c r="T21" i="6"/>
  <c r="T22" i="6"/>
  <c r="T23" i="6"/>
  <c r="T24" i="6"/>
  <c r="T25" i="6"/>
  <c r="T26" i="6"/>
  <c r="T27" i="6"/>
  <c r="T28" i="6"/>
  <c r="T29" i="6"/>
  <c r="T17" i="6"/>
  <c r="T16" i="6"/>
  <c r="T36" i="5"/>
  <c r="T34" i="5"/>
  <c r="T35" i="5"/>
  <c r="T32" i="5"/>
  <c r="T33" i="5"/>
  <c r="T31" i="5"/>
  <c r="T29" i="5"/>
  <c r="T28" i="5"/>
  <c r="T17" i="5"/>
  <c r="T18" i="5"/>
  <c r="T19" i="5"/>
  <c r="T20" i="5"/>
  <c r="T21" i="5"/>
  <c r="T22" i="5"/>
  <c r="T23" i="5"/>
  <c r="T24" i="5"/>
  <c r="T25" i="5"/>
  <c r="T26" i="5"/>
  <c r="T27" i="5"/>
  <c r="T16" i="5"/>
  <c r="T39" i="4"/>
  <c r="T40" i="4"/>
  <c r="T41" i="4"/>
  <c r="T42" i="4"/>
  <c r="T38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1" i="4"/>
  <c r="T32" i="4"/>
  <c r="T33" i="4"/>
  <c r="T34" i="4"/>
  <c r="T35" i="4"/>
  <c r="T36" i="4"/>
  <c r="T37" i="4" l="1"/>
  <c r="D44" i="4"/>
  <c r="D27" i="8"/>
  <c r="C16" i="6"/>
  <c r="C44" i="6" l="1"/>
  <c r="C44" i="4"/>
  <c r="D16" i="6" l="1"/>
  <c r="O16" i="4" l="1"/>
  <c r="D16" i="4" l="1"/>
  <c r="U43" i="5" l="1"/>
  <c r="T43" i="5"/>
  <c r="U37" i="5"/>
  <c r="T37" i="5"/>
  <c r="U43" i="4"/>
  <c r="V43" i="5" l="1"/>
  <c r="V37" i="5"/>
  <c r="D14" i="8" s="1"/>
  <c r="U43" i="6"/>
  <c r="T37" i="6"/>
  <c r="T43" i="6"/>
  <c r="T43" i="4"/>
  <c r="V43" i="4" s="1"/>
  <c r="D19" i="8" s="1"/>
  <c r="U37" i="6"/>
  <c r="U37" i="4"/>
  <c r="D44" i="6"/>
  <c r="O16" i="6"/>
  <c r="D20" i="8" l="1"/>
  <c r="V43" i="6"/>
  <c r="V37" i="6"/>
  <c r="D13" i="8" s="1"/>
  <c r="V37" i="4"/>
  <c r="D11" i="8" s="1"/>
  <c r="N16" i="4"/>
  <c r="N16" i="6" l="1"/>
  <c r="C16" i="4" l="1"/>
  <c r="D28" i="8" l="1"/>
  <c r="H26" i="5" l="1"/>
  <c r="H25" i="5"/>
  <c r="H24" i="5"/>
  <c r="H36" i="4" l="1"/>
  <c r="E44" i="6" l="1"/>
  <c r="H44" i="6" s="1"/>
  <c r="P44" i="5"/>
  <c r="H44" i="5"/>
  <c r="E44" i="5"/>
  <c r="P44" i="4"/>
  <c r="E42" i="6" l="1"/>
  <c r="H42" i="6" s="1"/>
  <c r="P41" i="6"/>
  <c r="E41" i="6"/>
  <c r="P40" i="6"/>
  <c r="E40" i="6"/>
  <c r="E39" i="6"/>
  <c r="H39" i="6" s="1"/>
  <c r="P38" i="6"/>
  <c r="E38" i="6"/>
  <c r="G38" i="6" s="1"/>
  <c r="H36" i="6"/>
  <c r="E36" i="6"/>
  <c r="E35" i="6"/>
  <c r="H35" i="6" s="1"/>
  <c r="E34" i="6"/>
  <c r="H34" i="6" s="1"/>
  <c r="E33" i="6"/>
  <c r="H33" i="6" s="1"/>
  <c r="E32" i="6"/>
  <c r="H32" i="6" s="1"/>
  <c r="E31" i="6"/>
  <c r="P29" i="6"/>
  <c r="E29" i="6"/>
  <c r="P28" i="6"/>
  <c r="E28" i="6"/>
  <c r="P27" i="6"/>
  <c r="E27" i="6"/>
  <c r="E26" i="6"/>
  <c r="H26" i="6" s="1"/>
  <c r="E25" i="6"/>
  <c r="H25" i="6" s="1"/>
  <c r="E24" i="6"/>
  <c r="H24" i="6" s="1"/>
  <c r="P23" i="6"/>
  <c r="E23" i="6"/>
  <c r="P22" i="6"/>
  <c r="E22" i="6"/>
  <c r="E21" i="6"/>
  <c r="H21" i="6" s="1"/>
  <c r="P20" i="6"/>
  <c r="E20" i="6"/>
  <c r="P19" i="6"/>
  <c r="E19" i="6"/>
  <c r="P18" i="6"/>
  <c r="E18" i="6"/>
  <c r="P17" i="6"/>
  <c r="E17" i="6"/>
  <c r="P16" i="6"/>
  <c r="E16" i="6"/>
  <c r="E42" i="5"/>
  <c r="H42" i="5" s="1"/>
  <c r="P41" i="5"/>
  <c r="G41" i="5"/>
  <c r="E41" i="5"/>
  <c r="P40" i="5"/>
  <c r="E40" i="5"/>
  <c r="G40" i="5" s="1"/>
  <c r="E39" i="5"/>
  <c r="H39" i="5" s="1"/>
  <c r="P38" i="5"/>
  <c r="G38" i="5"/>
  <c r="E38" i="5"/>
  <c r="E36" i="5"/>
  <c r="H36" i="5" s="1"/>
  <c r="E35" i="5"/>
  <c r="H35" i="5" s="1"/>
  <c r="E34" i="5"/>
  <c r="H34" i="5" s="1"/>
  <c r="E33" i="5"/>
  <c r="H33" i="5" s="1"/>
  <c r="E32" i="5"/>
  <c r="H32" i="5" s="1"/>
  <c r="E31" i="5"/>
  <c r="P29" i="5"/>
  <c r="E29" i="5"/>
  <c r="G29" i="5" s="1"/>
  <c r="P28" i="5"/>
  <c r="E28" i="5"/>
  <c r="G28" i="5" s="1"/>
  <c r="P27" i="5"/>
  <c r="G27" i="5"/>
  <c r="E27" i="5"/>
  <c r="E26" i="5"/>
  <c r="E25" i="5"/>
  <c r="E24" i="5"/>
  <c r="P23" i="5"/>
  <c r="E23" i="5"/>
  <c r="G23" i="5" s="1"/>
  <c r="P22" i="5"/>
  <c r="E22" i="5"/>
  <c r="G22" i="5" s="1"/>
  <c r="E21" i="5"/>
  <c r="H21" i="5" s="1"/>
  <c r="P20" i="5"/>
  <c r="E20" i="5"/>
  <c r="G20" i="5" s="1"/>
  <c r="P19" i="5"/>
  <c r="E19" i="5"/>
  <c r="G19" i="5" s="1"/>
  <c r="P18" i="5"/>
  <c r="G18" i="5"/>
  <c r="E18" i="5"/>
  <c r="P17" i="5"/>
  <c r="E17" i="5"/>
  <c r="G17" i="5" s="1"/>
  <c r="P16" i="5"/>
  <c r="E16" i="5"/>
  <c r="G16" i="5" s="1"/>
  <c r="E44" i="4"/>
  <c r="H44" i="4" s="1"/>
  <c r="E42" i="4"/>
  <c r="H42" i="4" s="1"/>
  <c r="P41" i="4"/>
  <c r="E41" i="4"/>
  <c r="P40" i="4"/>
  <c r="E40" i="4"/>
  <c r="E39" i="4"/>
  <c r="H39" i="4" s="1"/>
  <c r="P38" i="4"/>
  <c r="E38" i="4"/>
  <c r="E36" i="4"/>
  <c r="E35" i="4"/>
  <c r="H35" i="4" s="1"/>
  <c r="E34" i="4"/>
  <c r="H34" i="4" s="1"/>
  <c r="E33" i="4"/>
  <c r="H33" i="4" s="1"/>
  <c r="E32" i="4"/>
  <c r="H32" i="4" s="1"/>
  <c r="E31" i="4"/>
  <c r="H31" i="4" s="1"/>
  <c r="P29" i="4"/>
  <c r="E29" i="4"/>
  <c r="P28" i="4"/>
  <c r="E28" i="4"/>
  <c r="P27" i="4"/>
  <c r="E27" i="4"/>
  <c r="E26" i="4"/>
  <c r="H26" i="4" s="1"/>
  <c r="E25" i="4"/>
  <c r="H25" i="4" s="1"/>
  <c r="E24" i="4"/>
  <c r="H24" i="4" s="1"/>
  <c r="P23" i="4"/>
  <c r="E23" i="4"/>
  <c r="P22" i="4"/>
  <c r="E22" i="4"/>
  <c r="E21" i="4"/>
  <c r="H21" i="4" s="1"/>
  <c r="P20" i="4"/>
  <c r="E20" i="4"/>
  <c r="P19" i="4"/>
  <c r="E19" i="4"/>
  <c r="P18" i="4"/>
  <c r="E18" i="4"/>
  <c r="P17" i="4"/>
  <c r="E17" i="4"/>
  <c r="P16" i="4"/>
  <c r="E16" i="4"/>
  <c r="G40" i="6" l="1"/>
  <c r="G27" i="6"/>
  <c r="H31" i="5"/>
  <c r="G38" i="4"/>
  <c r="G23" i="6"/>
  <c r="G20" i="6"/>
  <c r="G41" i="6"/>
  <c r="G29" i="6"/>
  <c r="G28" i="6"/>
  <c r="G22" i="6"/>
  <c r="G19" i="6"/>
  <c r="G18" i="6"/>
  <c r="G17" i="6"/>
  <c r="G41" i="4"/>
  <c r="G18" i="4"/>
  <c r="G40" i="4"/>
  <c r="G29" i="4"/>
  <c r="G28" i="4"/>
  <c r="G27" i="4"/>
  <c r="G23" i="4"/>
  <c r="G22" i="4"/>
  <c r="G20" i="4"/>
  <c r="G19" i="4"/>
  <c r="G17" i="4"/>
  <c r="G16" i="6"/>
  <c r="G16" i="4"/>
</calcChain>
</file>

<file path=xl/comments1.xml><?xml version="1.0" encoding="utf-8"?>
<comments xmlns="http://schemas.openxmlformats.org/spreadsheetml/2006/main">
  <authors>
    <author>Автор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382 И 129 - ЭТО ДЕКАБРЬ 2022 ГОДА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14824 - ЭТО ДЕКАБРЬ 2022 (взрослое население)</t>
        </r>
      </text>
    </comment>
    <comment ref="N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276 И 564 - ЭТО ДЕКАБРЬ 2021 ГОДА</t>
        </r>
      </text>
    </comment>
    <comment ref="O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16167 - ЭТО ДЕКАБРЬ 2021(взрослое население)</t>
        </r>
      </text>
    </comment>
    <comment ref="C44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8390,89 УЕТ за декабрь 2022 года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900 И 511 - ЭТО ДЕКАБРЬ 2022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21204 - ЭТО ДЕКАБРЬ 2022 ГОДА</t>
        </r>
      </text>
    </comment>
    <comment ref="N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815+286- ЭТО ДЕКАБРЬ 2021</t>
        </r>
      </text>
    </comment>
    <comment ref="O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25779 - ЭТО ДЕКАБРЬ 2021 ГОДА</t>
        </r>
      </text>
    </comment>
    <comment ref="C44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47247,1 УЕТ за декабрь 2022 года</t>
        </r>
      </text>
    </comment>
  </commentList>
</comments>
</file>

<file path=xl/sharedStrings.xml><?xml version="1.0" encoding="utf-8"?>
<sst xmlns="http://schemas.openxmlformats.org/spreadsheetml/2006/main" count="566" uniqueCount="91">
  <si>
    <t>Комментарий (необязательно)</t>
  </si>
  <si>
    <t>Аналогичный период годом ранее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</si>
  <si>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</si>
  <si>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</si>
  <si>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</si>
  <si>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</si>
  <si>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</si>
  <si>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</t>
  </si>
  <si>
    <t xml:space="preserve">Доля взрослых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</si>
  <si>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>Доля взрослых,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</si>
  <si>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 с момента предыдущей госпитализации, от общего числа взрослых, госпитализированных за период по причине заболеваний сердечно-сосудистой системы или их осложнений.</t>
  </si>
  <si>
    <t>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</si>
  <si>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</si>
  <si>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</si>
  <si>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в жизни установленным диагнозом болезни системы кровообращения за период. </t>
  </si>
  <si>
    <t xml:space="preserve"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</si>
  <si>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</si>
  <si>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</si>
  <si>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</si>
  <si>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</si>
  <si>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</si>
  <si>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</si>
  <si>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</si>
  <si>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новой 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</si>
  <si>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</si>
  <si>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</si>
  <si>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</si>
  <si>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Правила заполнения столбцов.</t>
  </si>
  <si>
    <t>х</t>
  </si>
  <si>
    <t>Соответствие МО категории "минимально/максимально возможное значение" по соответствующему показателю</t>
  </si>
  <si>
    <t>Соответствие МО категории "выше/ниже среднего" по соответствующему показателю</t>
  </si>
  <si>
    <t>Балл</t>
  </si>
  <si>
    <t xml:space="preserve">Факт применения показателя для МО </t>
  </si>
  <si>
    <r>
      <rPr>
        <b/>
        <sz val="9"/>
        <color theme="1"/>
        <rFont val="Calibri"/>
        <family val="2"/>
        <scheme val="minor"/>
      </rPr>
      <t>Значение в числителе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</si>
  <si>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Значение в знаменателе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</si>
  <si>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Фактически достигнутое значение</t>
    </r>
    <r>
      <rPr>
        <sz val="9"/>
        <color theme="1"/>
        <rFont val="Calibri"/>
        <family val="2"/>
        <scheme val="minor"/>
      </rPr>
      <t xml:space="preserve"> показателя 
за анализируемый период, доля</t>
    </r>
  </si>
  <si>
    <r>
      <rPr>
        <b/>
        <sz val="9"/>
        <color theme="1"/>
        <rFont val="Calibri"/>
        <family val="2"/>
        <scheme val="minor"/>
      </rPr>
      <t>Целевое значение</t>
    </r>
    <r>
      <rPr>
        <sz val="9"/>
        <color theme="1"/>
        <rFont val="Calibri"/>
        <family val="2"/>
        <scheme val="minor"/>
      </rPr>
      <t xml:space="preserve"> показателя 
на анализируемый период 
(план)</t>
    </r>
  </si>
  <si>
    <r>
      <t xml:space="preserve">* Комментарии по заполнению формы:
</t>
    </r>
    <r>
      <rPr>
        <sz val="9"/>
        <color theme="1"/>
        <rFont val="Calibri"/>
        <family val="2"/>
        <charset val="204"/>
        <scheme val="minor"/>
      </rPr>
      <t>- достижение показателя результативности оценивается в соответствии с сопоставимым периодом годом ранее;</t>
    </r>
    <r>
      <rPr>
        <sz val="9"/>
        <color theme="1"/>
        <rFont val="Calibri"/>
        <family val="2"/>
        <scheme val="minor"/>
      </rPr>
      <t xml:space="preserve">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 отражаются в таблице под номерами</t>
    </r>
    <r>
      <rPr>
        <sz val="9"/>
        <color theme="1"/>
        <rFont val="Calibri"/>
        <family val="2"/>
        <charset val="204"/>
        <scheme val="minor"/>
      </rPr>
      <t xml:space="preserve"> 26 и выше</t>
    </r>
    <r>
      <rPr>
        <sz val="9"/>
        <color theme="1"/>
        <rFont val="Calibri"/>
        <family val="2"/>
        <scheme val="minor"/>
      </rPr>
      <t>. Добавление иных показателей в форму не допускается.</t>
    </r>
  </si>
  <si>
    <t>** В целях единообразия и сопоставимости представления данных для всех значение в столбце "Фактически достигнутое значение показателя" указывается в формате доли (не 90, а 0,9).</t>
  </si>
  <si>
    <t>*** Блок 4 заполняется только в том случае, если в субъекте РФ выделены подушевые нормативы финансирования на прикрепившихся лиц по профилю «Стоматология» для оплаты первичной (первичной специализированной) медико-санитарной помощи по соответствующему профилю.</t>
  </si>
  <si>
    <t>Наименование показателя результативности по профилю "Стоматология"</t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</si>
  <si>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Calibri"/>
        <family val="2"/>
        <charset val="204"/>
        <scheme val="minor"/>
      </rPr>
      <t>Обязательно для заполнения всегда</t>
    </r>
  </si>
  <si>
    <t>Прирост (уменьшение), %</t>
  </si>
  <si>
    <t>Доля выполнение плана</t>
  </si>
  <si>
    <t>1- в случае соответствия МО указанному критерию начисления баллов
0 - в случае несоответствия (или неприменения показателя)</t>
  </si>
  <si>
    <t>Итоговый балл, присвоенный МО по показателю за предыдущий период
Заполнение обязательно при условии значения "1" в столбце "Факт применения показателя"
Значение от 0 до 2 включительно.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</si>
  <si>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3" / "графа 4")</t>
    </r>
  </si>
  <si>
    <t>Заполнение обязательно при условии значения "1" в столбце "Факт применения показателя" (гр. 12)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</si>
  <si>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14"/"графа 15")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</si>
  <si>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 / "графа 6" )</t>
    </r>
  </si>
  <si>
    <t>Итоговый балл, присваиваемый МО по показателю
Заполнение обязательно при условии значения "1" в столбце "Факт применения показателя" (гр. 12)
Значение от 0 до 2 включительно.</t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</si>
  <si>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5"/"графа 16" * 100 - 100)</t>
    </r>
  </si>
  <si>
    <t>Текущий период</t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</si>
  <si>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Calibri"/>
        <family val="2"/>
        <charset val="204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</si>
  <si>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t>Наименование показателя результативности 
в соответствии с приказом МЗ РФ
от 10.02.2023 № 44н</t>
  </si>
  <si>
    <t xml:space="preserve">Номер 
показателя резуль-тативности 
</t>
  </si>
  <si>
    <t>Блок 1 "Взрослое население (в возрасте 18 лет и старше)"</t>
  </si>
  <si>
    <t>Блок 2 "Детское население (от 0 до 17 лет включительно)"</t>
  </si>
  <si>
    <t>Блок 3 "Оказание акушерско-гинекологической помощи"</t>
  </si>
  <si>
    <t>Блок 4 "Стоматология" (не обязательно для заполнения)</t>
  </si>
  <si>
    <t>Сведения об использовании показателей результативности деятельности медицинских организаций за декабрь-май  (выбранный период)*</t>
  </si>
  <si>
    <t>ПРИЛОЖЕНИЕ № 2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</si>
  <si>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</si>
  <si>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группы</t>
  </si>
  <si>
    <t>критерий отбора</t>
  </si>
  <si>
    <t>Наименование МО</t>
  </si>
  <si>
    <t>Процент фактического выполнения показателей</t>
  </si>
  <si>
    <t>I*</t>
  </si>
  <si>
    <t>ГБУЗ "Магаданская областная больница"</t>
  </si>
  <si>
    <t xml:space="preserve">МОГБУЗ "Городская поликлиника" </t>
  </si>
  <si>
    <t>II</t>
  </si>
  <si>
    <t>III</t>
  </si>
  <si>
    <t>-</t>
  </si>
  <si>
    <t>за 1 полугодие 2023 года</t>
  </si>
  <si>
    <t>1.2. по подушевому нормативу финансирования на прикрепившихся лиц по профилю "Акушерство и гинекология"</t>
  </si>
  <si>
    <t>выполнившие до 40 процентов показателей</t>
  </si>
  <si>
    <t>от 40 (включительно) до 60 процентов показателей</t>
  </si>
  <si>
    <t>от 60 (включительно)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</si>
  <si>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3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3"/>
        <rFont val="Times New Roman"/>
        <family val="1"/>
        <charset val="204"/>
      </rPr>
      <t xml:space="preserve"> равняется нулю</t>
    </r>
    <r>
      <rPr>
        <i/>
        <u/>
        <sz val="13"/>
        <rFont val="Times New Roman"/>
        <family val="1"/>
        <charset val="204"/>
      </rPr>
      <t>.</t>
    </r>
  </si>
  <si>
    <t>1.1. по подушевому нормативу финансирования на прикрепившихся лиц за исключением профилей "Акушерство и гинекология" и "Стоматология"</t>
  </si>
  <si>
    <t>№ 07-01 от 23.06.2023</t>
  </si>
  <si>
    <t>к Решению Комиссии по разработке ТПОМС</t>
  </si>
  <si>
    <t>ПРИЛОЖЕНИЕ № 1</t>
  </si>
  <si>
    <t>Таблица 1.3.</t>
  </si>
  <si>
    <t>Таблица 1.2.</t>
  </si>
  <si>
    <t>Таблица 1.1.</t>
  </si>
  <si>
    <t>ГБУЗ "Магаданская областная детская больница"</t>
  </si>
  <si>
    <t>ГБУЗ "МАГДАНСКАЯ ОБЛАСТНАЯ ДЕТСКАЯ БОЛЬНИЦА"</t>
  </si>
  <si>
    <t>МОГБУЗ "ГОРОДСКАЯ ПОЛИКЛИНИКА"</t>
  </si>
  <si>
    <t>1.3. по подушевому нормативу финансирования на прикрепившихся лиц по профилю "Стоматология"</t>
  </si>
  <si>
    <t>ГБУЗ "МАГДАНСКАЯ ОБЛАСТНАЯ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</si>
</sst>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0"/>
    <numFmt numFmtId="165" formatCode="#,##0.000000000"/>
    <numFmt numFmtId="166" formatCode="0.0%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8" fillId="0" borderId="0"/>
  </cellStyleXfs>
  <cellXfs count="113">
    <xf numFmtId="0" fontId="0" fillId="0" borderId="0" xfId="0"/>
    <xf numFmtId="0" fontId="12" fillId="2" borderId="1" xfId="0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0" fontId="19" fillId="0" borderId="0" xfId="2" applyFont="1"/>
    <xf numFmtId="0" fontId="20" fillId="0" borderId="0" xfId="2" applyFont="1" applyAlignment="1">
      <alignment horizontal="right"/>
    </xf>
    <xf numFmtId="0" fontId="20" fillId="0" borderId="0" xfId="2" applyFont="1" applyAlignment="1">
      <alignment horizontal="center"/>
    </xf>
    <xf numFmtId="0" fontId="20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vertical="center" wrapText="1"/>
    </xf>
    <xf numFmtId="166" fontId="19" fillId="0" borderId="1" xfId="2" applyNumberFormat="1" applyFont="1" applyBorder="1"/>
    <xf numFmtId="0" fontId="19" fillId="0" borderId="1" xfId="2" applyFont="1" applyBorder="1" applyAlignment="1">
      <alignment horizontal="center"/>
    </xf>
    <xf numFmtId="0" fontId="20" fillId="0" borderId="1" xfId="2" applyFont="1" applyBorder="1" applyAlignment="1">
      <alignment horizontal="left" vertical="center" wrapText="1"/>
    </xf>
    <xf numFmtId="0" fontId="20" fillId="0" borderId="1" xfId="2" applyFont="1" applyBorder="1" applyAlignment="1">
      <alignment horizontal="center" vertical="center"/>
    </xf>
    <xf numFmtId="0" fontId="19" fillId="0" borderId="0" xfId="2" applyFont="1" applyAlignment="1">
      <alignment horizontal="right"/>
    </xf>
    <xf numFmtId="0" fontId="26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/>
    </xf>
    <xf numFmtId="0" fontId="4" fillId="2" borderId="2" xfId="0" applyFont="1" applyFill="1" applyBorder="1"/>
    <xf numFmtId="0" fontId="29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/>
    <xf numFmtId="0" fontId="30" fillId="2" borderId="0" xfId="2" applyFont="1" applyFill="1" applyAlignment="1">
      <alignment horizontal="right"/>
    </xf>
    <xf numFmtId="0" fontId="31" fillId="2" borderId="0" xfId="2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1" xfId="0" applyFont="1" applyFill="1" applyBorder="1"/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justify" vertical="top" wrapText="1"/>
    </xf>
    <xf numFmtId="0" fontId="17" fillId="2" borderId="0" xfId="0" applyFont="1" applyFill="1"/>
    <xf numFmtId="166" fontId="17" fillId="2" borderId="0" xfId="0" applyNumberFormat="1" applyFont="1" applyFill="1"/>
    <xf numFmtId="165" fontId="14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7" fillId="2" borderId="0" xfId="0" applyFont="1" applyFill="1"/>
    <xf numFmtId="2" fontId="1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10" fontId="3" fillId="2" borderId="0" xfId="0" applyNumberFormat="1" applyFont="1" applyFill="1"/>
    <xf numFmtId="0" fontId="26" fillId="2" borderId="0" xfId="0" applyFont="1" applyFill="1" applyAlignment="1">
      <alignment horizontal="right"/>
    </xf>
    <xf numFmtId="2" fontId="14" fillId="2" borderId="1" xfId="0" applyNumberFormat="1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" fontId="16" fillId="2" borderId="0" xfId="0" applyNumberFormat="1" applyFont="1" applyFill="1" applyAlignment="1">
      <alignment horizontal="center" vertical="center"/>
    </xf>
    <xf numFmtId="2" fontId="17" fillId="2" borderId="0" xfId="0" applyNumberFormat="1" applyFont="1" applyFill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1" fontId="14" fillId="2" borderId="6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0" fillId="2" borderId="0" xfId="0" applyNumberFormat="1" applyFont="1" applyFill="1"/>
    <xf numFmtId="0" fontId="3" fillId="2" borderId="0" xfId="0" applyFont="1" applyFill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20" fillId="0" borderId="0" xfId="2" applyFont="1" applyAlignment="1">
      <alignment horizontal="center"/>
    </xf>
    <xf numFmtId="4" fontId="25" fillId="0" borderId="0" xfId="2" applyNumberFormat="1" applyFont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13" xfId="2" applyFont="1" applyBorder="1" applyAlignment="1">
      <alignment horizontal="left" vertical="center" wrapText="1"/>
    </xf>
    <xf numFmtId="0" fontId="20" fillId="0" borderId="14" xfId="2" applyFont="1" applyBorder="1" applyAlignment="1">
      <alignment horizontal="left" vertical="center" wrapText="1"/>
    </xf>
    <xf numFmtId="0" fontId="21" fillId="0" borderId="0" xfId="2" applyFont="1" applyAlignment="1">
      <alignment horizontal="left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CC99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2%20&#1075;&#1086;&#1076;/&#1055;&#1088;&#1086;&#1090;&#1086;&#1082;&#1086;&#1083;%20&#8470;%209%20&#1086;&#1090;%2015.07.2022/&#1055;&#1088;&#1080;&#1083;&#1086;&#1078;&#1077;&#1085;&#1080;&#1077;%20&#1082;%20&#1074;&#1086;&#1087;&#1088;&#1086;&#1089;&#1091;%20&#8470;%2009-05%20(&#1056;&#1077;&#1079;&#1091;&#1083;&#1100;&#1090;&#1072;&#1090;&#1080;&#1074;&#1085;&#1086;&#1089;&#1090;&#1100;)/&#1054;&#1094;&#1077;&#1085;&#1082;&#1072;%20&#1056;&#1077;&#1079;&#1091;&#1083;&#1100;&#1090;&#1072;&#1090;&#1080;&#1074;&#1085;&#1086;&#1089;&#1090;&#1080;%20&#1079;&#1072;%201%20&#1087;&#1086;&#1083;&#1091;&#1075;&#1086;&#1076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Р_1_Городская пол-ка"/>
      <sheetName val="ПР-1_МОДБ"/>
      <sheetName val="ПР_1_МОБ"/>
      <sheetName val="ПР_2_Ранжирование"/>
      <sheetName val="ПР_3 ОБЪЕМ СРЕДСТ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3"/>
  <sheetViews>
    <sheetView view="pageBreakPreview" topLeftCell="H1" zoomScale="60" zoomScaleNormal="70" workbookViewId="0">
      <pane ySplit="14" topLeftCell="A42" activePane="bottomLeft" state="frozen"/>
      <selection pane="bottomLeft" activeCell="U33" sqref="U33:U35"/>
    </sheetView>
  </sheetViews>
  <sheetFormatPr defaultRowHeight="15" x14ac:dyDescent="0.25"/>
  <cols>
    <col min="1" max="1" width="9.42578125" style="41" customWidth="1"/>
    <col min="2" max="2" width="28.42578125" style="42" customWidth="1"/>
    <col min="3" max="3" width="16" style="43" customWidth="1"/>
    <col min="4" max="4" width="16.7109375" style="44" customWidth="1"/>
    <col min="5" max="5" width="24.28515625" style="44" customWidth="1"/>
    <col min="6" max="8" width="19.85546875" style="44" customWidth="1"/>
    <col min="9" max="9" width="19.85546875" style="21" customWidth="1"/>
    <col min="10" max="11" width="19.85546875" style="44" customWidth="1"/>
    <col min="12" max="12" width="18" style="44" customWidth="1"/>
    <col min="13" max="13" width="13.7109375" style="44" customWidth="1"/>
    <col min="14" max="14" width="16" style="44" customWidth="1"/>
    <col min="15" max="15" width="16.7109375" style="44" customWidth="1"/>
    <col min="16" max="16" width="24.28515625" style="44" customWidth="1"/>
    <col min="17" max="17" width="19.85546875" style="21" customWidth="1"/>
    <col min="18" max="18" width="13.140625" style="44" customWidth="1"/>
    <col min="19" max="21" width="9.140625" style="44"/>
    <col min="22" max="22" width="11" style="44" customWidth="1"/>
    <col min="23" max="16384" width="9.140625" style="44"/>
  </cols>
  <sheetData>
    <row r="1" spans="1:23" ht="16.5" x14ac:dyDescent="0.25">
      <c r="R1" s="45" t="s">
        <v>82</v>
      </c>
    </row>
    <row r="2" spans="1:23" ht="16.5" x14ac:dyDescent="0.25">
      <c r="R2" s="46" t="s">
        <v>81</v>
      </c>
    </row>
    <row r="3" spans="1:23" ht="16.5" x14ac:dyDescent="0.25">
      <c r="R3" s="46" t="s">
        <v>80</v>
      </c>
    </row>
    <row r="4" spans="1:23" ht="16.5" x14ac:dyDescent="0.25">
      <c r="Q4" s="46"/>
    </row>
    <row r="5" spans="1:23" ht="15.75" x14ac:dyDescent="0.25">
      <c r="R5" s="13" t="s">
        <v>85</v>
      </c>
    </row>
    <row r="6" spans="1:23" ht="18.75" x14ac:dyDescent="0.25">
      <c r="A6" s="79" t="s">
        <v>90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</row>
    <row r="7" spans="1:23" ht="25.5" customHeight="1" thickBot="1" x14ac:dyDescent="0.3">
      <c r="A7" s="79" t="s">
        <v>60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</row>
    <row r="8" spans="1:23" s="14" customFormat="1" ht="21.75" customHeight="1" x14ac:dyDescent="0.25">
      <c r="A8" s="80" t="s">
        <v>55</v>
      </c>
      <c r="B8" s="83" t="s">
        <v>54</v>
      </c>
      <c r="C8" s="86" t="s">
        <v>52</v>
      </c>
      <c r="D8" s="86"/>
      <c r="E8" s="86"/>
      <c r="F8" s="86"/>
      <c r="G8" s="86"/>
      <c r="H8" s="86"/>
      <c r="I8" s="86"/>
      <c r="J8" s="86"/>
      <c r="K8" s="86"/>
      <c r="L8" s="86"/>
      <c r="M8" s="87"/>
      <c r="N8" s="88" t="s">
        <v>1</v>
      </c>
      <c r="O8" s="86"/>
      <c r="P8" s="86"/>
      <c r="Q8" s="86"/>
      <c r="R8" s="87"/>
    </row>
    <row r="9" spans="1:23" s="15" customFormat="1" ht="12" customHeight="1" x14ac:dyDescent="0.2">
      <c r="A9" s="81"/>
      <c r="B9" s="84"/>
      <c r="C9" s="89" t="s">
        <v>33</v>
      </c>
      <c r="D9" s="90" t="s">
        <v>34</v>
      </c>
      <c r="E9" s="90" t="s">
        <v>35</v>
      </c>
      <c r="F9" s="90" t="s">
        <v>36</v>
      </c>
      <c r="G9" s="90" t="s">
        <v>42</v>
      </c>
      <c r="H9" s="90" t="s">
        <v>43</v>
      </c>
      <c r="I9" s="94" t="s">
        <v>31</v>
      </c>
      <c r="J9" s="90" t="s">
        <v>29</v>
      </c>
      <c r="K9" s="90" t="s">
        <v>30</v>
      </c>
      <c r="L9" s="90" t="s">
        <v>32</v>
      </c>
      <c r="M9" s="91" t="s">
        <v>0</v>
      </c>
      <c r="N9" s="96" t="s">
        <v>33</v>
      </c>
      <c r="O9" s="90" t="s">
        <v>34</v>
      </c>
      <c r="P9" s="90" t="s">
        <v>35</v>
      </c>
      <c r="Q9" s="94" t="s">
        <v>31</v>
      </c>
      <c r="R9" s="91" t="s">
        <v>0</v>
      </c>
    </row>
    <row r="10" spans="1:23" s="15" customFormat="1" ht="12" customHeight="1" x14ac:dyDescent="0.2">
      <c r="A10" s="81"/>
      <c r="B10" s="84"/>
      <c r="C10" s="89"/>
      <c r="D10" s="90"/>
      <c r="E10" s="90"/>
      <c r="F10" s="90"/>
      <c r="G10" s="90"/>
      <c r="H10" s="90"/>
      <c r="I10" s="94"/>
      <c r="J10" s="90"/>
      <c r="K10" s="90"/>
      <c r="L10" s="90"/>
      <c r="M10" s="91"/>
      <c r="N10" s="96"/>
      <c r="O10" s="90"/>
      <c r="P10" s="90"/>
      <c r="Q10" s="94"/>
      <c r="R10" s="91"/>
    </row>
    <row r="11" spans="1:23" s="15" customFormat="1" ht="68.25" customHeight="1" x14ac:dyDescent="0.2">
      <c r="A11" s="81"/>
      <c r="B11" s="84"/>
      <c r="C11" s="89"/>
      <c r="D11" s="90"/>
      <c r="E11" s="90"/>
      <c r="F11" s="90"/>
      <c r="G11" s="90"/>
      <c r="H11" s="90"/>
      <c r="I11" s="94"/>
      <c r="J11" s="90"/>
      <c r="K11" s="90"/>
      <c r="L11" s="90"/>
      <c r="M11" s="91"/>
      <c r="N11" s="96"/>
      <c r="O11" s="90"/>
      <c r="P11" s="90"/>
      <c r="Q11" s="94"/>
      <c r="R11" s="91"/>
    </row>
    <row r="12" spans="1:23" s="15" customFormat="1" ht="15" customHeight="1" x14ac:dyDescent="0.2">
      <c r="A12" s="81"/>
      <c r="B12" s="84"/>
      <c r="C12" s="92" t="s">
        <v>27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3"/>
    </row>
    <row r="13" spans="1:23" s="15" customFormat="1" ht="189.75" customHeight="1" x14ac:dyDescent="0.2">
      <c r="A13" s="82"/>
      <c r="B13" s="85"/>
      <c r="C13" s="16" t="s">
        <v>47</v>
      </c>
      <c r="D13" s="17" t="s">
        <v>47</v>
      </c>
      <c r="E13" s="17" t="s">
        <v>46</v>
      </c>
      <c r="F13" s="17" t="s">
        <v>53</v>
      </c>
      <c r="G13" s="17" t="s">
        <v>51</v>
      </c>
      <c r="H13" s="17" t="s">
        <v>49</v>
      </c>
      <c r="I13" s="47" t="s">
        <v>50</v>
      </c>
      <c r="J13" s="17" t="s">
        <v>44</v>
      </c>
      <c r="K13" s="17" t="s">
        <v>44</v>
      </c>
      <c r="L13" s="17" t="s">
        <v>41</v>
      </c>
      <c r="M13" s="48"/>
      <c r="N13" s="18" t="s">
        <v>47</v>
      </c>
      <c r="O13" s="17" t="s">
        <v>47</v>
      </c>
      <c r="P13" s="17" t="s">
        <v>48</v>
      </c>
      <c r="Q13" s="47" t="s">
        <v>45</v>
      </c>
      <c r="R13" s="48"/>
    </row>
    <row r="14" spans="1:23" s="21" customFormat="1" x14ac:dyDescent="0.25">
      <c r="A14" s="19">
        <v>1</v>
      </c>
      <c r="B14" s="19">
        <v>2</v>
      </c>
      <c r="C14" s="20">
        <v>3</v>
      </c>
      <c r="D14" s="19">
        <v>4</v>
      </c>
      <c r="E14" s="20">
        <v>5</v>
      </c>
      <c r="F14" s="19">
        <v>6</v>
      </c>
      <c r="G14" s="20">
        <v>7</v>
      </c>
      <c r="H14" s="19">
        <v>8</v>
      </c>
      <c r="I14" s="20">
        <v>9</v>
      </c>
      <c r="J14" s="19">
        <v>10</v>
      </c>
      <c r="K14" s="20">
        <v>11</v>
      </c>
      <c r="L14" s="19">
        <v>12</v>
      </c>
      <c r="M14" s="20">
        <v>13</v>
      </c>
      <c r="N14" s="19">
        <v>14</v>
      </c>
      <c r="O14" s="20">
        <v>15</v>
      </c>
      <c r="P14" s="19">
        <v>16</v>
      </c>
      <c r="Q14" s="19">
        <v>17</v>
      </c>
      <c r="R14" s="19">
        <v>18</v>
      </c>
    </row>
    <row r="15" spans="1:23" ht="15" customHeight="1" x14ac:dyDescent="0.25">
      <c r="A15" s="49"/>
      <c r="B15" s="22"/>
      <c r="C15" s="98" t="s">
        <v>56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9"/>
    </row>
    <row r="16" spans="1:23" ht="68.25" customHeight="1" x14ac:dyDescent="0.25">
      <c r="A16" s="23">
        <v>1</v>
      </c>
      <c r="B16" s="24" t="s">
        <v>2</v>
      </c>
      <c r="C16" s="28">
        <f>3717+869+382+129</f>
        <v>5097</v>
      </c>
      <c r="D16" s="1">
        <f>73587+14824</f>
        <v>88411</v>
      </c>
      <c r="E16" s="25">
        <f>IFERROR(ROUND(C16/D16,9),0)</f>
        <v>5.7651197000000001E-2</v>
      </c>
      <c r="F16" s="26" t="s">
        <v>28</v>
      </c>
      <c r="G16" s="25">
        <f>IFERROR(ROUND((E16/P16*100-100),9),0)</f>
        <v>-1.1839951289999999</v>
      </c>
      <c r="H16" s="26" t="s">
        <v>28</v>
      </c>
      <c r="I16" s="50">
        <v>0</v>
      </c>
      <c r="J16" s="1">
        <v>0</v>
      </c>
      <c r="K16" s="1">
        <v>0</v>
      </c>
      <c r="L16" s="1">
        <v>1</v>
      </c>
      <c r="M16" s="27"/>
      <c r="N16" s="28">
        <f>3090+194+665+564+276</f>
        <v>4789</v>
      </c>
      <c r="O16" s="1">
        <f>65918+16167</f>
        <v>82085</v>
      </c>
      <c r="P16" s="25">
        <f t="shared" ref="P16:P20" si="0">IFERROR(ROUND(N16/O16,9),0)</f>
        <v>5.8341962999999997E-2</v>
      </c>
      <c r="Q16" s="51">
        <v>1</v>
      </c>
      <c r="R16" s="27"/>
      <c r="T16" s="21">
        <f t="shared" ref="T16:T35" si="1">IF(L16=1,1,IF(L16&lt;1,0,IF(L16&gt;1,0)))</f>
        <v>1</v>
      </c>
      <c r="U16" s="21">
        <f>IF(I16&gt;0,1,IF(I16&lt;0.5,0))</f>
        <v>0</v>
      </c>
      <c r="V16" s="21"/>
      <c r="W16" s="21"/>
    </row>
    <row r="17" spans="1:21" ht="140.25" x14ac:dyDescent="0.25">
      <c r="A17" s="23">
        <v>2</v>
      </c>
      <c r="B17" s="24" t="s">
        <v>3</v>
      </c>
      <c r="C17" s="28">
        <v>49</v>
      </c>
      <c r="D17" s="1">
        <v>285</v>
      </c>
      <c r="E17" s="29">
        <f t="shared" ref="E17:E28" si="2">IFERROR(ROUND(C17/D17,9),0)</f>
        <v>0.17192982500000001</v>
      </c>
      <c r="F17" s="26" t="s">
        <v>28</v>
      </c>
      <c r="G17" s="25">
        <f t="shared" ref="G17:G23" si="3">IFERROR(ROUND((E17/P17*100-100),9),0)</f>
        <v>129.035088696</v>
      </c>
      <c r="H17" s="26" t="s">
        <v>28</v>
      </c>
      <c r="I17" s="50">
        <v>2</v>
      </c>
      <c r="J17" s="1">
        <v>1</v>
      </c>
      <c r="K17" s="1">
        <v>1</v>
      </c>
      <c r="L17" s="1">
        <v>1</v>
      </c>
      <c r="M17" s="27"/>
      <c r="N17" s="28">
        <v>28</v>
      </c>
      <c r="O17" s="1">
        <v>373</v>
      </c>
      <c r="P17" s="25">
        <f t="shared" si="0"/>
        <v>7.5067023999999996E-2</v>
      </c>
      <c r="Q17" s="51">
        <v>0</v>
      </c>
      <c r="R17" s="27"/>
      <c r="T17" s="21">
        <f t="shared" si="1"/>
        <v>1</v>
      </c>
      <c r="U17" s="21">
        <f>IF(I17&gt;0,1,IF(I17&lt;0.5,0))</f>
        <v>1</v>
      </c>
    </row>
    <row r="18" spans="1:21" ht="131.25" customHeight="1" x14ac:dyDescent="0.25">
      <c r="A18" s="23">
        <v>3</v>
      </c>
      <c r="B18" s="24" t="s">
        <v>4</v>
      </c>
      <c r="C18" s="28">
        <v>1</v>
      </c>
      <c r="D18" s="1">
        <v>47</v>
      </c>
      <c r="E18" s="2">
        <f t="shared" si="2"/>
        <v>2.1276595999999998E-2</v>
      </c>
      <c r="F18" s="1" t="s">
        <v>28</v>
      </c>
      <c r="G18" s="25">
        <f t="shared" si="3"/>
        <v>0</v>
      </c>
      <c r="H18" s="1" t="s">
        <v>28</v>
      </c>
      <c r="I18" s="51">
        <v>0</v>
      </c>
      <c r="J18" s="1">
        <v>0</v>
      </c>
      <c r="K18" s="1">
        <v>0</v>
      </c>
      <c r="L18" s="1">
        <v>2</v>
      </c>
      <c r="M18" s="27"/>
      <c r="N18" s="28">
        <v>0</v>
      </c>
      <c r="O18" s="1">
        <v>54</v>
      </c>
      <c r="P18" s="25">
        <f t="shared" si="0"/>
        <v>0</v>
      </c>
      <c r="Q18" s="51">
        <v>0</v>
      </c>
      <c r="R18" s="27"/>
      <c r="T18" s="21">
        <f t="shared" si="1"/>
        <v>0</v>
      </c>
      <c r="U18" s="21">
        <f>IF(I18&gt;0,1,IF(I18&lt;0.5,0))</f>
        <v>0</v>
      </c>
    </row>
    <row r="19" spans="1:21" ht="144" customHeight="1" x14ac:dyDescent="0.25">
      <c r="A19" s="23">
        <v>4</v>
      </c>
      <c r="B19" s="24" t="s">
        <v>5</v>
      </c>
      <c r="C19" s="28">
        <v>7</v>
      </c>
      <c r="D19" s="1">
        <v>16</v>
      </c>
      <c r="E19" s="2">
        <f t="shared" si="2"/>
        <v>0.4375</v>
      </c>
      <c r="F19" s="1" t="s">
        <v>28</v>
      </c>
      <c r="G19" s="25">
        <f t="shared" si="3"/>
        <v>-16.477272758000002</v>
      </c>
      <c r="H19" s="1" t="s">
        <v>28</v>
      </c>
      <c r="I19" s="51">
        <v>0</v>
      </c>
      <c r="J19" s="1">
        <v>0</v>
      </c>
      <c r="K19" s="1">
        <v>0</v>
      </c>
      <c r="L19" s="1">
        <v>1</v>
      </c>
      <c r="M19" s="27"/>
      <c r="N19" s="28">
        <v>11</v>
      </c>
      <c r="O19" s="1">
        <v>21</v>
      </c>
      <c r="P19" s="25">
        <f t="shared" si="0"/>
        <v>0.52380952400000003</v>
      </c>
      <c r="Q19" s="51">
        <v>0</v>
      </c>
      <c r="R19" s="27"/>
      <c r="T19" s="21">
        <f t="shared" si="1"/>
        <v>1</v>
      </c>
      <c r="U19" s="21">
        <f>IF(I19&gt;0,1,IF(I19&lt;0.5,0))</f>
        <v>0</v>
      </c>
    </row>
    <row r="20" spans="1:21" ht="114.75" customHeight="1" x14ac:dyDescent="0.25">
      <c r="A20" s="23">
        <v>5</v>
      </c>
      <c r="B20" s="24" t="s">
        <v>6</v>
      </c>
      <c r="C20" s="28">
        <v>36</v>
      </c>
      <c r="D20" s="1">
        <v>80</v>
      </c>
      <c r="E20" s="2">
        <f t="shared" si="2"/>
        <v>0.45</v>
      </c>
      <c r="F20" s="1" t="s">
        <v>28</v>
      </c>
      <c r="G20" s="25">
        <f t="shared" si="3"/>
        <v>-13.396226392000001</v>
      </c>
      <c r="H20" s="1" t="s">
        <v>28</v>
      </c>
      <c r="I20" s="51">
        <v>0</v>
      </c>
      <c r="J20" s="1">
        <v>0</v>
      </c>
      <c r="K20" s="1">
        <v>0</v>
      </c>
      <c r="L20" s="1">
        <v>1</v>
      </c>
      <c r="M20" s="27"/>
      <c r="N20" s="28">
        <v>53</v>
      </c>
      <c r="O20" s="1">
        <v>102</v>
      </c>
      <c r="P20" s="25">
        <f t="shared" si="0"/>
        <v>0.51960784299999996</v>
      </c>
      <c r="Q20" s="51">
        <v>1</v>
      </c>
      <c r="R20" s="27"/>
      <c r="T20" s="21">
        <f t="shared" si="1"/>
        <v>1</v>
      </c>
      <c r="U20" s="21">
        <f>IF(I20&gt;0,1,IF(I20&lt;0.5,0))</f>
        <v>0</v>
      </c>
    </row>
    <row r="21" spans="1:21" ht="76.5" x14ac:dyDescent="0.25">
      <c r="A21" s="23">
        <v>6</v>
      </c>
      <c r="B21" s="24" t="s">
        <v>7</v>
      </c>
      <c r="C21" s="52">
        <v>1127</v>
      </c>
      <c r="D21" s="1">
        <v>1127</v>
      </c>
      <c r="E21" s="2">
        <f t="shared" si="2"/>
        <v>1</v>
      </c>
      <c r="F21" s="1">
        <v>0.95</v>
      </c>
      <c r="G21" s="1" t="s">
        <v>28</v>
      </c>
      <c r="H21" s="25">
        <f>IFERROR(ROUND(E21/F21,9),0)</f>
        <v>1.052631579</v>
      </c>
      <c r="I21" s="51">
        <v>2</v>
      </c>
      <c r="J21" s="1" t="s">
        <v>28</v>
      </c>
      <c r="K21" s="1"/>
      <c r="L21" s="1">
        <v>1</v>
      </c>
      <c r="M21" s="27"/>
      <c r="N21" s="1" t="s">
        <v>28</v>
      </c>
      <c r="O21" s="1" t="s">
        <v>28</v>
      </c>
      <c r="P21" s="1" t="s">
        <v>28</v>
      </c>
      <c r="Q21" s="51" t="s">
        <v>28</v>
      </c>
      <c r="R21" s="27"/>
      <c r="T21" s="21">
        <f t="shared" si="1"/>
        <v>1</v>
      </c>
      <c r="U21" s="21">
        <f>IF(I21&gt;0,1,IF(I21&lt;0.5,0))</f>
        <v>1</v>
      </c>
    </row>
    <row r="22" spans="1:21" ht="145.5" customHeight="1" x14ac:dyDescent="0.25">
      <c r="A22" s="23">
        <v>7</v>
      </c>
      <c r="B22" s="24" t="s">
        <v>8</v>
      </c>
      <c r="C22" s="28">
        <v>1328</v>
      </c>
      <c r="D22" s="1">
        <v>3980</v>
      </c>
      <c r="E22" s="2">
        <f t="shared" si="2"/>
        <v>0.33366834200000001</v>
      </c>
      <c r="F22" s="1" t="s">
        <v>28</v>
      </c>
      <c r="G22" s="25">
        <f t="shared" si="3"/>
        <v>2.0782150380000002</v>
      </c>
      <c r="H22" s="1" t="s">
        <v>28</v>
      </c>
      <c r="I22" s="51">
        <v>0</v>
      </c>
      <c r="J22" s="1">
        <v>0</v>
      </c>
      <c r="K22" s="1">
        <v>0</v>
      </c>
      <c r="L22" s="1">
        <v>1</v>
      </c>
      <c r="M22" s="27"/>
      <c r="N22" s="28">
        <v>1181</v>
      </c>
      <c r="O22" s="1">
        <v>3613</v>
      </c>
      <c r="P22" s="25">
        <f t="shared" ref="P22:P23" si="4">IFERROR(ROUND(N22/O22,9),0)</f>
        <v>0.32687517300000002</v>
      </c>
      <c r="Q22" s="51">
        <v>0</v>
      </c>
      <c r="R22" s="27"/>
      <c r="T22" s="21">
        <f t="shared" si="1"/>
        <v>1</v>
      </c>
      <c r="U22" s="21">
        <f t="shared" ref="U22:U25" si="5">IF(I22&gt;0,1,IF(I22&lt;0.5,0))</f>
        <v>0</v>
      </c>
    </row>
    <row r="23" spans="1:21" ht="165.75" x14ac:dyDescent="0.25">
      <c r="A23" s="23">
        <v>8</v>
      </c>
      <c r="B23" s="24" t="s">
        <v>15</v>
      </c>
      <c r="C23" s="28">
        <v>1450</v>
      </c>
      <c r="D23" s="1">
        <v>3980</v>
      </c>
      <c r="E23" s="2">
        <f t="shared" si="2"/>
        <v>0.36432160800000002</v>
      </c>
      <c r="F23" s="1" t="s">
        <v>28</v>
      </c>
      <c r="G23" s="25">
        <f t="shared" si="3"/>
        <v>1.7228724520000001</v>
      </c>
      <c r="H23" s="1" t="s">
        <v>28</v>
      </c>
      <c r="I23" s="51">
        <v>0</v>
      </c>
      <c r="J23" s="1">
        <v>0</v>
      </c>
      <c r="K23" s="1">
        <v>0</v>
      </c>
      <c r="L23" s="1">
        <v>1</v>
      </c>
      <c r="M23" s="27"/>
      <c r="N23" s="28">
        <v>1294</v>
      </c>
      <c r="O23" s="1">
        <v>3613</v>
      </c>
      <c r="P23" s="25">
        <f t="shared" si="4"/>
        <v>0.35815112100000002</v>
      </c>
      <c r="Q23" s="51">
        <v>0.5</v>
      </c>
      <c r="R23" s="27"/>
      <c r="T23" s="21">
        <f t="shared" si="1"/>
        <v>1</v>
      </c>
      <c r="U23" s="21">
        <f t="shared" si="5"/>
        <v>0</v>
      </c>
    </row>
    <row r="24" spans="1:21" ht="114.75" x14ac:dyDescent="0.25">
      <c r="A24" s="23">
        <v>9</v>
      </c>
      <c r="B24" s="24" t="s">
        <v>14</v>
      </c>
      <c r="C24" s="28">
        <v>58</v>
      </c>
      <c r="D24" s="1">
        <v>285</v>
      </c>
      <c r="E24" s="2">
        <f t="shared" si="2"/>
        <v>0.203508772</v>
      </c>
      <c r="F24" s="1">
        <v>0.8</v>
      </c>
      <c r="G24" s="1" t="s">
        <v>28</v>
      </c>
      <c r="H24" s="25">
        <f>ROUND(E24/F24,9)</f>
        <v>0.25438596499999999</v>
      </c>
      <c r="I24" s="51">
        <v>0</v>
      </c>
      <c r="J24" s="1" t="s">
        <v>28</v>
      </c>
      <c r="K24" s="1">
        <v>0</v>
      </c>
      <c r="L24" s="1">
        <v>1</v>
      </c>
      <c r="M24" s="27"/>
      <c r="N24" s="1" t="s">
        <v>28</v>
      </c>
      <c r="O24" s="1" t="s">
        <v>28</v>
      </c>
      <c r="P24" s="1" t="s">
        <v>28</v>
      </c>
      <c r="Q24" s="51" t="s">
        <v>28</v>
      </c>
      <c r="R24" s="27"/>
      <c r="T24" s="21">
        <f t="shared" si="1"/>
        <v>1</v>
      </c>
      <c r="U24" s="21">
        <f>IF(I24&gt;0,1,IF(I24&lt;0.5,0))</f>
        <v>0</v>
      </c>
    </row>
    <row r="25" spans="1:21" ht="140.25" x14ac:dyDescent="0.25">
      <c r="A25" s="23">
        <v>10</v>
      </c>
      <c r="B25" s="24" t="s">
        <v>13</v>
      </c>
      <c r="C25" s="28">
        <v>2</v>
      </c>
      <c r="D25" s="1">
        <v>16</v>
      </c>
      <c r="E25" s="2">
        <f t="shared" si="2"/>
        <v>0.125</v>
      </c>
      <c r="F25" s="1">
        <v>0.8</v>
      </c>
      <c r="G25" s="1" t="s">
        <v>28</v>
      </c>
      <c r="H25" s="25">
        <f>ROUND(E25/F25,9)</f>
        <v>0.15625</v>
      </c>
      <c r="I25" s="51">
        <v>0.5</v>
      </c>
      <c r="J25" s="1" t="s">
        <v>28</v>
      </c>
      <c r="K25" s="1">
        <v>1</v>
      </c>
      <c r="L25" s="1">
        <v>1</v>
      </c>
      <c r="M25" s="27"/>
      <c r="N25" s="1" t="s">
        <v>28</v>
      </c>
      <c r="O25" s="1" t="s">
        <v>28</v>
      </c>
      <c r="P25" s="1" t="s">
        <v>28</v>
      </c>
      <c r="Q25" s="51" t="s">
        <v>28</v>
      </c>
      <c r="R25" s="27"/>
      <c r="T25" s="21">
        <f t="shared" si="1"/>
        <v>1</v>
      </c>
      <c r="U25" s="21">
        <f t="shared" si="5"/>
        <v>1</v>
      </c>
    </row>
    <row r="26" spans="1:21" ht="114.75" x14ac:dyDescent="0.25">
      <c r="A26" s="23">
        <v>11</v>
      </c>
      <c r="B26" s="24" t="s">
        <v>12</v>
      </c>
      <c r="C26" s="28">
        <v>23</v>
      </c>
      <c r="D26" s="1">
        <v>80</v>
      </c>
      <c r="E26" s="2">
        <f t="shared" si="2"/>
        <v>0.28749999999999998</v>
      </c>
      <c r="F26" s="1">
        <v>0.8</v>
      </c>
      <c r="G26" s="1" t="s">
        <v>28</v>
      </c>
      <c r="H26" s="25">
        <f>ROUND(E26/F26,9)</f>
        <v>0.359375</v>
      </c>
      <c r="I26" s="51">
        <v>0</v>
      </c>
      <c r="J26" s="1" t="s">
        <v>28</v>
      </c>
      <c r="K26" s="1">
        <v>0</v>
      </c>
      <c r="L26" s="1">
        <v>1</v>
      </c>
      <c r="M26" s="27"/>
      <c r="N26" s="1" t="s">
        <v>28</v>
      </c>
      <c r="O26" s="1" t="s">
        <v>28</v>
      </c>
      <c r="P26" s="1" t="s">
        <v>28</v>
      </c>
      <c r="Q26" s="51" t="s">
        <v>28</v>
      </c>
      <c r="R26" s="27"/>
      <c r="T26" s="21">
        <f t="shared" si="1"/>
        <v>1</v>
      </c>
      <c r="U26" s="21">
        <f>IF(I26&gt;0,1,IF(I26&lt;0.5,0))</f>
        <v>0</v>
      </c>
    </row>
    <row r="27" spans="1:21" ht="140.25" x14ac:dyDescent="0.25">
      <c r="A27" s="23">
        <v>12</v>
      </c>
      <c r="B27" s="24" t="s">
        <v>11</v>
      </c>
      <c r="C27" s="28">
        <v>71</v>
      </c>
      <c r="D27" s="1">
        <v>10512</v>
      </c>
      <c r="E27" s="2">
        <f t="shared" si="2"/>
        <v>6.7541859999999997E-3</v>
      </c>
      <c r="F27" s="1" t="s">
        <v>28</v>
      </c>
      <c r="G27" s="25">
        <f t="shared" ref="G27:G29" si="6">IFERROR(ROUND((E27/P27*100-100),9),0)</f>
        <v>10.937506159</v>
      </c>
      <c r="H27" s="1" t="s">
        <v>28</v>
      </c>
      <c r="I27" s="51">
        <v>0</v>
      </c>
      <c r="J27" s="1">
        <v>0</v>
      </c>
      <c r="K27" s="1">
        <v>0</v>
      </c>
      <c r="L27" s="1">
        <v>1</v>
      </c>
      <c r="M27" s="27"/>
      <c r="N27" s="28">
        <v>64</v>
      </c>
      <c r="O27" s="1">
        <v>10512</v>
      </c>
      <c r="P27" s="25">
        <f t="shared" ref="P27:P28" si="7">IFERROR(ROUND(N27/O27,9),0)</f>
        <v>6.0882799999999997E-3</v>
      </c>
      <c r="Q27" s="51">
        <v>0</v>
      </c>
      <c r="R27" s="27"/>
      <c r="T27" s="21">
        <f t="shared" si="1"/>
        <v>1</v>
      </c>
      <c r="U27" s="21">
        <f>IF(I27&gt;0,1,IF(I27&lt;0.5,0))</f>
        <v>0</v>
      </c>
    </row>
    <row r="28" spans="1:21" ht="153" x14ac:dyDescent="0.25">
      <c r="A28" s="23">
        <v>13</v>
      </c>
      <c r="B28" s="24" t="s">
        <v>10</v>
      </c>
      <c r="C28" s="28">
        <v>365</v>
      </c>
      <c r="D28" s="1">
        <v>666</v>
      </c>
      <c r="E28" s="2">
        <f t="shared" si="2"/>
        <v>0.54804804799999995</v>
      </c>
      <c r="F28" s="1" t="s">
        <v>28</v>
      </c>
      <c r="G28" s="25">
        <f t="shared" si="6"/>
        <v>-6.0759034920000001</v>
      </c>
      <c r="H28" s="1" t="s">
        <v>28</v>
      </c>
      <c r="I28" s="51">
        <v>1</v>
      </c>
      <c r="J28" s="1">
        <v>0</v>
      </c>
      <c r="K28" s="1">
        <v>1</v>
      </c>
      <c r="L28" s="1">
        <v>1</v>
      </c>
      <c r="M28" s="27"/>
      <c r="N28" s="28">
        <v>290</v>
      </c>
      <c r="O28" s="1">
        <v>497</v>
      </c>
      <c r="P28" s="25">
        <f t="shared" si="7"/>
        <v>0.58350100599999999</v>
      </c>
      <c r="Q28" s="51">
        <v>0</v>
      </c>
      <c r="R28" s="27"/>
      <c r="T28" s="21">
        <f t="shared" si="1"/>
        <v>1</v>
      </c>
      <c r="U28" s="21">
        <f t="shared" ref="U28" si="8">IF(I28&gt;0,1,IF(I28&lt;0.5,0))</f>
        <v>1</v>
      </c>
    </row>
    <row r="29" spans="1:21" ht="140.25" x14ac:dyDescent="0.25">
      <c r="A29" s="23">
        <v>14</v>
      </c>
      <c r="B29" s="53" t="s">
        <v>9</v>
      </c>
      <c r="C29" s="28">
        <v>56</v>
      </c>
      <c r="D29" s="1">
        <v>905</v>
      </c>
      <c r="E29" s="2">
        <f>IFERROR(ROUND(C29/D29,9),0)</f>
        <v>6.1878453E-2</v>
      </c>
      <c r="F29" s="1" t="s">
        <v>28</v>
      </c>
      <c r="G29" s="25">
        <f t="shared" si="6"/>
        <v>-52.624309459000003</v>
      </c>
      <c r="H29" s="1" t="s">
        <v>28</v>
      </c>
      <c r="I29" s="51">
        <v>1</v>
      </c>
      <c r="J29" s="1">
        <v>1</v>
      </c>
      <c r="K29" s="1">
        <v>1</v>
      </c>
      <c r="L29" s="1">
        <v>1</v>
      </c>
      <c r="M29" s="27"/>
      <c r="N29" s="28">
        <v>64</v>
      </c>
      <c r="O29" s="1">
        <v>490</v>
      </c>
      <c r="P29" s="25">
        <f>IFERROR(ROUND(N29/O29,9),0)</f>
        <v>0.13061224499999999</v>
      </c>
      <c r="Q29" s="51">
        <v>0</v>
      </c>
      <c r="R29" s="27"/>
      <c r="T29" s="21">
        <f t="shared" si="1"/>
        <v>1</v>
      </c>
      <c r="U29" s="21">
        <f>IF(I29&gt;0,1,IF(I29&lt;0.5,0))</f>
        <v>1</v>
      </c>
    </row>
    <row r="30" spans="1:21" ht="15.75" x14ac:dyDescent="0.25">
      <c r="A30" s="30"/>
      <c r="B30" s="31"/>
      <c r="C30" s="100" t="s">
        <v>57</v>
      </c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1"/>
      <c r="T30" s="21"/>
      <c r="U30" s="21"/>
    </row>
    <row r="31" spans="1:21" ht="44.25" customHeight="1" x14ac:dyDescent="0.25">
      <c r="A31" s="23">
        <v>15</v>
      </c>
      <c r="B31" s="53" t="s">
        <v>16</v>
      </c>
      <c r="C31" s="28">
        <v>1705</v>
      </c>
      <c r="D31" s="1">
        <v>1721</v>
      </c>
      <c r="E31" s="25">
        <f t="shared" ref="E31:E36" si="9">IFERROR(ROUND(C31/D31,9),0)</f>
        <v>0.99070307999999996</v>
      </c>
      <c r="F31" s="1">
        <v>0.95</v>
      </c>
      <c r="G31" s="1" t="s">
        <v>28</v>
      </c>
      <c r="H31" s="1">
        <f t="shared" ref="H31:H35" si="10">IFERROR(ROUND(E31/F31,9),0)</f>
        <v>1.0428453470000001</v>
      </c>
      <c r="I31" s="51">
        <v>1</v>
      </c>
      <c r="J31" s="1" t="s">
        <v>28</v>
      </c>
      <c r="K31" s="1">
        <v>1</v>
      </c>
      <c r="L31" s="1">
        <v>1</v>
      </c>
      <c r="M31" s="27"/>
      <c r="N31" s="1" t="s">
        <v>28</v>
      </c>
      <c r="O31" s="1" t="s">
        <v>28</v>
      </c>
      <c r="P31" s="1" t="s">
        <v>28</v>
      </c>
      <c r="Q31" s="51" t="s">
        <v>28</v>
      </c>
      <c r="R31" s="27"/>
      <c r="T31" s="21">
        <f t="shared" si="1"/>
        <v>1</v>
      </c>
      <c r="U31" s="21">
        <f>IF(I31&gt;0,1,IF(I31&lt;0.5,0))</f>
        <v>1</v>
      </c>
    </row>
    <row r="32" spans="1:21" ht="137.25" customHeight="1" x14ac:dyDescent="0.25">
      <c r="A32" s="23">
        <v>16</v>
      </c>
      <c r="B32" s="53" t="s">
        <v>17</v>
      </c>
      <c r="C32" s="28">
        <v>7</v>
      </c>
      <c r="D32" s="1">
        <v>36</v>
      </c>
      <c r="E32" s="2">
        <f t="shared" si="9"/>
        <v>0.19444444399999999</v>
      </c>
      <c r="F32" s="1">
        <v>0.7</v>
      </c>
      <c r="G32" s="1" t="s">
        <v>28</v>
      </c>
      <c r="H32" s="25">
        <f t="shared" si="10"/>
        <v>0.277777777</v>
      </c>
      <c r="I32" s="51">
        <v>0</v>
      </c>
      <c r="J32" s="1" t="s">
        <v>28</v>
      </c>
      <c r="K32" s="1">
        <v>0</v>
      </c>
      <c r="L32" s="1">
        <v>1</v>
      </c>
      <c r="M32" s="27"/>
      <c r="N32" s="1" t="s">
        <v>28</v>
      </c>
      <c r="O32" s="1" t="s">
        <v>28</v>
      </c>
      <c r="P32" s="1" t="s">
        <v>28</v>
      </c>
      <c r="Q32" s="51" t="s">
        <v>28</v>
      </c>
      <c r="R32" s="27"/>
      <c r="T32" s="21">
        <f t="shared" si="1"/>
        <v>1</v>
      </c>
      <c r="U32" s="21">
        <f t="shared" ref="U32:U35" si="11">IF(I32&gt;0,1,IF(I32&lt;0.5,0))</f>
        <v>0</v>
      </c>
    </row>
    <row r="33" spans="1:22" ht="148.5" customHeight="1" x14ac:dyDescent="0.25">
      <c r="A33" s="23">
        <v>17</v>
      </c>
      <c r="B33" s="53" t="s">
        <v>18</v>
      </c>
      <c r="C33" s="28">
        <v>21</v>
      </c>
      <c r="D33" s="1">
        <v>72</v>
      </c>
      <c r="E33" s="2">
        <f t="shared" si="9"/>
        <v>0.29166666699999999</v>
      </c>
      <c r="F33" s="1">
        <v>0.7</v>
      </c>
      <c r="G33" s="1" t="s">
        <v>28</v>
      </c>
      <c r="H33" s="25">
        <f t="shared" si="10"/>
        <v>0.41666666699999999</v>
      </c>
      <c r="I33" s="51">
        <v>0</v>
      </c>
      <c r="J33" s="1" t="s">
        <v>28</v>
      </c>
      <c r="K33" s="1">
        <v>0</v>
      </c>
      <c r="L33" s="1">
        <v>1</v>
      </c>
      <c r="M33" s="27"/>
      <c r="N33" s="1" t="s">
        <v>28</v>
      </c>
      <c r="O33" s="1" t="s">
        <v>28</v>
      </c>
      <c r="P33" s="1" t="s">
        <v>28</v>
      </c>
      <c r="Q33" s="51" t="s">
        <v>28</v>
      </c>
      <c r="R33" s="27"/>
      <c r="T33" s="21">
        <f t="shared" si="1"/>
        <v>1</v>
      </c>
      <c r="U33" s="21">
        <f t="shared" si="11"/>
        <v>0</v>
      </c>
      <c r="V33" s="44">
        <f t="shared" ref="V33:V34" si="12">IF(I33&gt;0,1,IF(I33&lt;1,0))</f>
        <v>0</v>
      </c>
    </row>
    <row r="34" spans="1:22" ht="114.75" x14ac:dyDescent="0.25">
      <c r="A34" s="23">
        <v>18</v>
      </c>
      <c r="B34" s="53" t="s">
        <v>19</v>
      </c>
      <c r="C34" s="28">
        <v>43</v>
      </c>
      <c r="D34" s="1">
        <v>566</v>
      </c>
      <c r="E34" s="2">
        <f t="shared" si="9"/>
        <v>7.5971731000000001E-2</v>
      </c>
      <c r="F34" s="1">
        <v>0.7</v>
      </c>
      <c r="G34" s="1" t="s">
        <v>28</v>
      </c>
      <c r="H34" s="25">
        <f t="shared" si="10"/>
        <v>0.10853104399999999</v>
      </c>
      <c r="I34" s="51">
        <v>0</v>
      </c>
      <c r="J34" s="1" t="s">
        <v>28</v>
      </c>
      <c r="K34" s="1">
        <v>0</v>
      </c>
      <c r="L34" s="1">
        <v>1</v>
      </c>
      <c r="M34" s="27"/>
      <c r="N34" s="1" t="s">
        <v>28</v>
      </c>
      <c r="O34" s="1" t="s">
        <v>28</v>
      </c>
      <c r="P34" s="1" t="s">
        <v>28</v>
      </c>
      <c r="Q34" s="51" t="s">
        <v>28</v>
      </c>
      <c r="R34" s="27"/>
      <c r="T34" s="21">
        <f t="shared" si="1"/>
        <v>1</v>
      </c>
      <c r="U34" s="21">
        <f t="shared" si="11"/>
        <v>0</v>
      </c>
      <c r="V34" s="44">
        <f t="shared" si="12"/>
        <v>0</v>
      </c>
    </row>
    <row r="35" spans="1:22" ht="114.75" x14ac:dyDescent="0.25">
      <c r="A35" s="23">
        <v>19</v>
      </c>
      <c r="B35" s="53" t="s">
        <v>20</v>
      </c>
      <c r="C35" s="28">
        <v>3</v>
      </c>
      <c r="D35" s="1">
        <v>15</v>
      </c>
      <c r="E35" s="2">
        <f t="shared" si="9"/>
        <v>0.2</v>
      </c>
      <c r="F35" s="1">
        <v>0.7</v>
      </c>
      <c r="G35" s="1" t="s">
        <v>28</v>
      </c>
      <c r="H35" s="25">
        <f t="shared" si="10"/>
        <v>0.28571428599999998</v>
      </c>
      <c r="I35" s="51">
        <v>0</v>
      </c>
      <c r="J35" s="1" t="s">
        <v>28</v>
      </c>
      <c r="K35" s="1">
        <v>0</v>
      </c>
      <c r="L35" s="1">
        <v>1</v>
      </c>
      <c r="M35" s="27"/>
      <c r="N35" s="1" t="s">
        <v>28</v>
      </c>
      <c r="O35" s="1" t="s">
        <v>28</v>
      </c>
      <c r="P35" s="1" t="s">
        <v>28</v>
      </c>
      <c r="Q35" s="51" t="s">
        <v>28</v>
      </c>
      <c r="R35" s="27"/>
      <c r="T35" s="21">
        <f t="shared" si="1"/>
        <v>1</v>
      </c>
      <c r="U35" s="21">
        <f t="shared" si="11"/>
        <v>0</v>
      </c>
      <c r="V35" s="44">
        <f>IF(I35&gt;0,1,IF(I35&lt;1,0))</f>
        <v>0</v>
      </c>
    </row>
    <row r="36" spans="1:22" ht="175.5" customHeight="1" x14ac:dyDescent="0.25">
      <c r="A36" s="23">
        <v>20</v>
      </c>
      <c r="B36" s="53" t="s">
        <v>21</v>
      </c>
      <c r="C36" s="28">
        <v>25</v>
      </c>
      <c r="D36" s="1">
        <v>51</v>
      </c>
      <c r="E36" s="2">
        <f t="shared" si="9"/>
        <v>0.49019607799999998</v>
      </c>
      <c r="F36" s="1">
        <v>0.7</v>
      </c>
      <c r="G36" s="1" t="s">
        <v>28</v>
      </c>
      <c r="H36" s="25">
        <f>IFERROR(ROUND(E36/F36,9),0)</f>
        <v>0.70028011099999998</v>
      </c>
      <c r="I36" s="51">
        <v>0</v>
      </c>
      <c r="J36" s="1" t="s">
        <v>28</v>
      </c>
      <c r="K36" s="1">
        <v>0</v>
      </c>
      <c r="L36" s="1">
        <v>1</v>
      </c>
      <c r="M36" s="27"/>
      <c r="N36" s="1" t="s">
        <v>28</v>
      </c>
      <c r="O36" s="1" t="s">
        <v>28</v>
      </c>
      <c r="P36" s="1" t="s">
        <v>28</v>
      </c>
      <c r="Q36" s="51" t="s">
        <v>28</v>
      </c>
      <c r="R36" s="27"/>
      <c r="T36" s="21">
        <f>IF(L36=1,1,IF(L36&lt;1,0,IF(L36&gt;1,0)))</f>
        <v>1</v>
      </c>
      <c r="U36" s="21">
        <f>IF(I36&gt;0,1,IF(I36&lt;0.5,0))</f>
        <v>0</v>
      </c>
    </row>
    <row r="37" spans="1:22" ht="21" x14ac:dyDescent="0.35">
      <c r="A37" s="30"/>
      <c r="B37" s="31"/>
      <c r="C37" s="100" t="s">
        <v>58</v>
      </c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1"/>
      <c r="T37" s="54">
        <f>SUM(T16:T36)</f>
        <v>19</v>
      </c>
      <c r="U37" s="54">
        <f>SUM(U16:U36)</f>
        <v>6</v>
      </c>
      <c r="V37" s="55">
        <f>U37/T37</f>
        <v>0.31578947368421051</v>
      </c>
    </row>
    <row r="38" spans="1:22" ht="63.75" x14ac:dyDescent="0.25">
      <c r="A38" s="23">
        <v>21</v>
      </c>
      <c r="B38" s="24" t="s">
        <v>22</v>
      </c>
      <c r="C38" s="28">
        <v>7</v>
      </c>
      <c r="D38" s="1">
        <v>33</v>
      </c>
      <c r="E38" s="2">
        <f t="shared" ref="E38:E42" si="13">IFERROR(ROUND(C38/D38,9),0)</f>
        <v>0.212121212</v>
      </c>
      <c r="F38" s="1" t="s">
        <v>28</v>
      </c>
      <c r="G38" s="25">
        <f t="shared" ref="G38:G41" si="14">IFERROR(ROUND((E38/P38*100-100),9),0)</f>
        <v>-22.865013818000001</v>
      </c>
      <c r="H38" s="1" t="s">
        <v>28</v>
      </c>
      <c r="I38" s="51">
        <v>0</v>
      </c>
      <c r="J38" s="1">
        <v>0</v>
      </c>
      <c r="K38" s="1">
        <v>0</v>
      </c>
      <c r="L38" s="1">
        <v>1</v>
      </c>
      <c r="M38" s="27"/>
      <c r="N38" s="28">
        <v>11</v>
      </c>
      <c r="O38" s="1">
        <v>40</v>
      </c>
      <c r="P38" s="25">
        <f>IFERROR(ROUND(N38/O38,9),0)</f>
        <v>0.27500000000000002</v>
      </c>
      <c r="Q38" s="51">
        <v>1</v>
      </c>
      <c r="R38" s="27"/>
      <c r="T38" s="21">
        <f>IF(L38=1,1,IF(L38&lt;1,0,IF(L38&gt;1,0)))</f>
        <v>1</v>
      </c>
      <c r="U38" s="21">
        <f t="shared" ref="U38:U42" si="15">IF(I38&gt;0,1,IF(I38&lt;0.5,0))</f>
        <v>0</v>
      </c>
    </row>
    <row r="39" spans="1:22" ht="97.5" customHeight="1" x14ac:dyDescent="0.25">
      <c r="A39" s="23">
        <v>22</v>
      </c>
      <c r="B39" s="24" t="s">
        <v>23</v>
      </c>
      <c r="C39" s="28">
        <v>7</v>
      </c>
      <c r="D39" s="1">
        <v>222</v>
      </c>
      <c r="E39" s="2">
        <f t="shared" si="13"/>
        <v>3.1531532000000001E-2</v>
      </c>
      <c r="F39" s="1">
        <v>0.1</v>
      </c>
      <c r="G39" s="1" t="s">
        <v>28</v>
      </c>
      <c r="H39" s="25">
        <f t="shared" ref="H39" si="16">IFERROR(ROUND(E39/F39,9),0)</f>
        <v>0.31531532000000001</v>
      </c>
      <c r="I39" s="51">
        <v>0</v>
      </c>
      <c r="J39" s="1" t="s">
        <v>28</v>
      </c>
      <c r="K39" s="1">
        <v>0</v>
      </c>
      <c r="L39" s="1">
        <v>1</v>
      </c>
      <c r="M39" s="27"/>
      <c r="N39" s="1" t="s">
        <v>28</v>
      </c>
      <c r="O39" s="1" t="s">
        <v>28</v>
      </c>
      <c r="P39" s="1" t="s">
        <v>28</v>
      </c>
      <c r="Q39" s="51" t="s">
        <v>28</v>
      </c>
      <c r="R39" s="27"/>
      <c r="T39" s="21">
        <f t="shared" ref="T39:T42" si="17">IF(L39=1,1,IF(L39&lt;1,0,IF(L39&gt;1,0)))</f>
        <v>1</v>
      </c>
      <c r="U39" s="21">
        <f t="shared" si="15"/>
        <v>0</v>
      </c>
    </row>
    <row r="40" spans="1:22" ht="122.25" customHeight="1" x14ac:dyDescent="0.25">
      <c r="A40" s="23">
        <v>23</v>
      </c>
      <c r="B40" s="24" t="s">
        <v>24</v>
      </c>
      <c r="C40" s="28">
        <v>0</v>
      </c>
      <c r="D40" s="1">
        <v>5</v>
      </c>
      <c r="E40" s="2">
        <f t="shared" si="13"/>
        <v>0</v>
      </c>
      <c r="F40" s="1" t="s">
        <v>28</v>
      </c>
      <c r="G40" s="25">
        <f t="shared" si="14"/>
        <v>0</v>
      </c>
      <c r="H40" s="1" t="s">
        <v>28</v>
      </c>
      <c r="I40" s="51">
        <v>0</v>
      </c>
      <c r="J40" s="1">
        <v>0</v>
      </c>
      <c r="K40" s="1">
        <v>0</v>
      </c>
      <c r="L40" s="1">
        <v>2</v>
      </c>
      <c r="M40" s="27"/>
      <c r="N40" s="28">
        <v>0</v>
      </c>
      <c r="O40" s="1">
        <v>3</v>
      </c>
      <c r="P40" s="25">
        <f>IFERROR(ROUND(N40/O40,9),0)</f>
        <v>0</v>
      </c>
      <c r="Q40" s="51">
        <v>0</v>
      </c>
      <c r="R40" s="27"/>
      <c r="T40" s="21">
        <f t="shared" si="17"/>
        <v>0</v>
      </c>
      <c r="U40" s="21">
        <f t="shared" si="15"/>
        <v>0</v>
      </c>
    </row>
    <row r="41" spans="1:22" ht="127.5" x14ac:dyDescent="0.25">
      <c r="A41" s="23">
        <v>24</v>
      </c>
      <c r="B41" s="24" t="s">
        <v>25</v>
      </c>
      <c r="C41" s="28">
        <v>0</v>
      </c>
      <c r="D41" s="1">
        <v>5</v>
      </c>
      <c r="E41" s="2">
        <f t="shared" si="13"/>
        <v>0</v>
      </c>
      <c r="F41" s="1" t="s">
        <v>28</v>
      </c>
      <c r="G41" s="25">
        <f t="shared" si="14"/>
        <v>0</v>
      </c>
      <c r="H41" s="1" t="s">
        <v>28</v>
      </c>
      <c r="I41" s="51">
        <v>0</v>
      </c>
      <c r="J41" s="1">
        <v>0</v>
      </c>
      <c r="K41" s="1">
        <v>0</v>
      </c>
      <c r="L41" s="1">
        <v>2</v>
      </c>
      <c r="M41" s="27"/>
      <c r="N41" s="28">
        <v>0</v>
      </c>
      <c r="O41" s="1">
        <v>13</v>
      </c>
      <c r="P41" s="25">
        <f>IFERROR(ROUND(N41/O41,9),0)</f>
        <v>0</v>
      </c>
      <c r="Q41" s="51">
        <v>0</v>
      </c>
      <c r="R41" s="27"/>
      <c r="T41" s="21">
        <f t="shared" si="17"/>
        <v>0</v>
      </c>
      <c r="U41" s="21">
        <f t="shared" si="15"/>
        <v>0</v>
      </c>
    </row>
    <row r="42" spans="1:22" ht="110.25" customHeight="1" x14ac:dyDescent="0.25">
      <c r="A42" s="23">
        <v>25</v>
      </c>
      <c r="B42" s="24" t="s">
        <v>26</v>
      </c>
      <c r="C42" s="28">
        <v>136</v>
      </c>
      <c r="D42" s="1">
        <v>136</v>
      </c>
      <c r="E42" s="2">
        <f t="shared" si="13"/>
        <v>1</v>
      </c>
      <c r="F42" s="1">
        <v>0.89</v>
      </c>
      <c r="G42" s="1" t="s">
        <v>28</v>
      </c>
      <c r="H42" s="25">
        <f t="shared" ref="H42:H44" si="18">IFERROR(ROUND(E42/F42,9),0)</f>
        <v>1.123595506</v>
      </c>
      <c r="I42" s="51">
        <v>2</v>
      </c>
      <c r="J42" s="1" t="s">
        <v>28</v>
      </c>
      <c r="K42" s="1">
        <v>0</v>
      </c>
      <c r="L42" s="1">
        <v>1</v>
      </c>
      <c r="M42" s="27"/>
      <c r="N42" s="1" t="s">
        <v>28</v>
      </c>
      <c r="O42" s="1" t="s">
        <v>28</v>
      </c>
      <c r="P42" s="1" t="s">
        <v>28</v>
      </c>
      <c r="Q42" s="51" t="s">
        <v>28</v>
      </c>
      <c r="R42" s="27"/>
      <c r="T42" s="21">
        <f t="shared" si="17"/>
        <v>1</v>
      </c>
      <c r="U42" s="21">
        <f t="shared" si="15"/>
        <v>1</v>
      </c>
    </row>
    <row r="43" spans="1:22" ht="21" x14ac:dyDescent="0.35">
      <c r="A43" s="32"/>
      <c r="B43" s="31"/>
      <c r="C43" s="102" t="s">
        <v>59</v>
      </c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3"/>
      <c r="T43" s="54">
        <f>SUM(T38:T42)</f>
        <v>3</v>
      </c>
      <c r="U43" s="54">
        <f>SUM(U38:U42)</f>
        <v>1</v>
      </c>
      <c r="V43" s="55">
        <f>U43/T43</f>
        <v>0.33333333333333331</v>
      </c>
    </row>
    <row r="44" spans="1:22" ht="38.25" x14ac:dyDescent="0.25">
      <c r="A44" s="23">
        <v>26</v>
      </c>
      <c r="B44" s="24" t="s">
        <v>40</v>
      </c>
      <c r="C44" s="36">
        <f>ROUND((45152.5)+(8390.89),0)</f>
        <v>53543</v>
      </c>
      <c r="D44" s="33">
        <f>ROUND((41601/12*4.2)+(42472/12*5*4.2),0)</f>
        <v>88886</v>
      </c>
      <c r="E44" s="56">
        <f>IFERROR(ROUND(C44/D44,9),0)</f>
        <v>0.60237832700000005</v>
      </c>
      <c r="F44" s="33">
        <v>1</v>
      </c>
      <c r="G44" s="33" t="s">
        <v>28</v>
      </c>
      <c r="H44" s="34">
        <f t="shared" si="18"/>
        <v>0.60237832700000005</v>
      </c>
      <c r="I44" s="57">
        <v>0</v>
      </c>
      <c r="J44" s="33">
        <v>0</v>
      </c>
      <c r="K44" s="33">
        <v>0</v>
      </c>
      <c r="L44" s="33">
        <v>1</v>
      </c>
      <c r="M44" s="35"/>
      <c r="N44" s="36"/>
      <c r="O44" s="33"/>
      <c r="P44" s="34">
        <f>IFERROR(ROUND(N44/O44,9),0)</f>
        <v>0</v>
      </c>
      <c r="Q44" s="51"/>
      <c r="R44" s="27"/>
    </row>
    <row r="45" spans="1:22" ht="15.75" x14ac:dyDescent="0.25">
      <c r="A45" s="23"/>
      <c r="B45" s="24"/>
      <c r="C45" s="37"/>
      <c r="D45" s="23"/>
      <c r="E45" s="23"/>
      <c r="F45" s="1"/>
      <c r="G45" s="1"/>
      <c r="H45" s="1"/>
      <c r="I45" s="51"/>
      <c r="J45" s="1"/>
      <c r="K45" s="1"/>
      <c r="L45" s="1"/>
      <c r="M45" s="27"/>
      <c r="N45" s="28"/>
      <c r="O45" s="1"/>
      <c r="P45" s="1"/>
      <c r="Q45" s="51"/>
      <c r="R45" s="27"/>
    </row>
    <row r="46" spans="1:22" ht="15.75" x14ac:dyDescent="0.25">
      <c r="A46" s="23"/>
      <c r="B46" s="38"/>
      <c r="C46" s="37"/>
      <c r="D46" s="23"/>
      <c r="E46" s="23"/>
      <c r="F46" s="1"/>
      <c r="G46" s="1"/>
      <c r="H46" s="1"/>
      <c r="I46" s="51"/>
      <c r="J46" s="1"/>
      <c r="K46" s="1"/>
      <c r="L46" s="1"/>
      <c r="M46" s="27"/>
      <c r="N46" s="28"/>
      <c r="O46" s="1"/>
      <c r="P46" s="1"/>
      <c r="Q46" s="51"/>
      <c r="R46" s="27"/>
    </row>
    <row r="47" spans="1:22" ht="15.75" x14ac:dyDescent="0.25">
      <c r="A47" s="23"/>
      <c r="B47" s="38"/>
      <c r="C47" s="37"/>
      <c r="D47" s="23"/>
      <c r="E47" s="23"/>
      <c r="F47" s="1"/>
      <c r="G47" s="1"/>
      <c r="H47" s="1"/>
      <c r="I47" s="51"/>
      <c r="J47" s="1"/>
      <c r="K47" s="1"/>
      <c r="L47" s="1"/>
      <c r="M47" s="27"/>
      <c r="N47" s="28"/>
      <c r="O47" s="1"/>
      <c r="P47" s="1"/>
      <c r="Q47" s="51"/>
      <c r="R47" s="27"/>
    </row>
    <row r="48" spans="1:22" ht="15.75" x14ac:dyDescent="0.25">
      <c r="A48" s="23"/>
      <c r="B48" s="38"/>
      <c r="C48" s="37"/>
      <c r="D48" s="23"/>
      <c r="E48" s="23"/>
      <c r="F48" s="1"/>
      <c r="G48" s="1"/>
      <c r="H48" s="1"/>
      <c r="I48" s="51"/>
      <c r="J48" s="1"/>
      <c r="K48" s="1"/>
      <c r="L48" s="1"/>
      <c r="M48" s="27"/>
      <c r="N48" s="28"/>
      <c r="O48" s="1"/>
      <c r="P48" s="1"/>
      <c r="Q48" s="51"/>
      <c r="R48" s="27"/>
    </row>
    <row r="49" spans="1:18" ht="15.75" x14ac:dyDescent="0.25">
      <c r="A49" s="23"/>
      <c r="B49" s="38"/>
      <c r="C49" s="37"/>
      <c r="D49" s="23"/>
      <c r="E49" s="23"/>
      <c r="F49" s="1"/>
      <c r="G49" s="1"/>
      <c r="H49" s="1"/>
      <c r="I49" s="51"/>
      <c r="J49" s="1"/>
      <c r="K49" s="1"/>
      <c r="L49" s="1"/>
      <c r="M49" s="27"/>
      <c r="N49" s="28"/>
      <c r="O49" s="1"/>
      <c r="P49" s="1"/>
      <c r="Q49" s="51"/>
      <c r="R49" s="27"/>
    </row>
    <row r="50" spans="1:18" ht="15.75" x14ac:dyDescent="0.25">
      <c r="A50" s="23"/>
      <c r="B50" s="38"/>
      <c r="C50" s="37"/>
      <c r="D50" s="23"/>
      <c r="E50" s="23"/>
      <c r="F50" s="1"/>
      <c r="G50" s="1"/>
      <c r="H50" s="1"/>
      <c r="I50" s="51"/>
      <c r="J50" s="1"/>
      <c r="K50" s="1"/>
      <c r="L50" s="1"/>
      <c r="M50" s="27"/>
      <c r="N50" s="28"/>
      <c r="O50" s="1"/>
      <c r="P50" s="1"/>
      <c r="Q50" s="51"/>
      <c r="R50" s="27"/>
    </row>
    <row r="51" spans="1:18" ht="15.75" x14ac:dyDescent="0.25">
      <c r="A51" s="23"/>
      <c r="B51" s="38"/>
      <c r="C51" s="37"/>
      <c r="D51" s="23"/>
      <c r="E51" s="23"/>
      <c r="F51" s="1"/>
      <c r="G51" s="1"/>
      <c r="H51" s="1"/>
      <c r="I51" s="51"/>
      <c r="J51" s="1"/>
      <c r="K51" s="1"/>
      <c r="L51" s="1"/>
      <c r="M51" s="27"/>
      <c r="N51" s="28"/>
      <c r="O51" s="1"/>
      <c r="P51" s="1"/>
      <c r="Q51" s="51"/>
      <c r="R51" s="27"/>
    </row>
    <row r="52" spans="1:18" ht="15.75" x14ac:dyDescent="0.25">
      <c r="A52" s="23"/>
      <c r="B52" s="38"/>
      <c r="C52" s="37"/>
      <c r="D52" s="23"/>
      <c r="E52" s="23"/>
      <c r="F52" s="1"/>
      <c r="G52" s="1"/>
      <c r="H52" s="1"/>
      <c r="I52" s="51"/>
      <c r="J52" s="1"/>
      <c r="K52" s="1"/>
      <c r="L52" s="1"/>
      <c r="M52" s="27"/>
      <c r="N52" s="28"/>
      <c r="O52" s="1"/>
      <c r="P52" s="1"/>
      <c r="Q52" s="51"/>
      <c r="R52" s="27"/>
    </row>
    <row r="53" spans="1:18" ht="15.75" x14ac:dyDescent="0.25">
      <c r="A53" s="23"/>
      <c r="B53" s="38"/>
      <c r="C53" s="37"/>
      <c r="D53" s="23"/>
      <c r="E53" s="23"/>
      <c r="F53" s="1"/>
      <c r="G53" s="1"/>
      <c r="H53" s="1"/>
      <c r="I53" s="51"/>
      <c r="J53" s="1"/>
      <c r="K53" s="1"/>
      <c r="L53" s="1"/>
      <c r="M53" s="27"/>
      <c r="N53" s="28"/>
      <c r="O53" s="1"/>
      <c r="P53" s="1"/>
      <c r="Q53" s="51"/>
      <c r="R53" s="27"/>
    </row>
    <row r="54" spans="1:18" ht="51.75" customHeight="1" x14ac:dyDescent="0.25">
      <c r="A54" s="97" t="s">
        <v>37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</row>
    <row r="55" spans="1:18" ht="19.5" customHeight="1" x14ac:dyDescent="0.25">
      <c r="A55" s="95" t="s">
        <v>38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58"/>
      <c r="R55" s="15"/>
    </row>
    <row r="56" spans="1:18" x14ac:dyDescent="0.25">
      <c r="A56" s="14" t="s">
        <v>39</v>
      </c>
      <c r="B56" s="39"/>
      <c r="C56" s="40"/>
      <c r="D56" s="15"/>
      <c r="E56" s="15"/>
      <c r="F56" s="15"/>
      <c r="G56" s="15"/>
      <c r="H56" s="15"/>
      <c r="I56" s="58"/>
      <c r="J56" s="15"/>
      <c r="K56" s="15"/>
      <c r="L56" s="15"/>
      <c r="M56" s="15"/>
      <c r="N56" s="15"/>
      <c r="O56" s="15"/>
      <c r="P56" s="15"/>
      <c r="Q56" s="58"/>
      <c r="R56" s="15"/>
    </row>
    <row r="58" spans="1:18" x14ac:dyDescent="0.25"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</row>
    <row r="60" spans="1:18" ht="18.75" x14ac:dyDescent="0.3">
      <c r="I60" s="60"/>
      <c r="J60" s="60"/>
      <c r="K60" s="60"/>
      <c r="L60" s="60"/>
    </row>
    <row r="61" spans="1:18" ht="18.75" x14ac:dyDescent="0.3">
      <c r="I61" s="60"/>
      <c r="J61" s="60"/>
      <c r="K61" s="60"/>
      <c r="L61" s="61"/>
    </row>
    <row r="62" spans="1:18" ht="18.75" x14ac:dyDescent="0.3">
      <c r="I62" s="60"/>
      <c r="J62" s="60"/>
      <c r="K62" s="60"/>
      <c r="L62" s="62"/>
    </row>
    <row r="63" spans="1:18" ht="18.75" x14ac:dyDescent="0.3">
      <c r="I63" s="60"/>
      <c r="J63" s="60"/>
      <c r="K63" s="60"/>
      <c r="L63" s="60"/>
    </row>
  </sheetData>
  <autoFilter ref="A14:R56"/>
  <mergeCells count="29">
    <mergeCell ref="K9:K11"/>
    <mergeCell ref="A55:P55"/>
    <mergeCell ref="N9:N11"/>
    <mergeCell ref="O9:O11"/>
    <mergeCell ref="P9:P11"/>
    <mergeCell ref="A54:R54"/>
    <mergeCell ref="Q9:Q11"/>
    <mergeCell ref="C15:R15"/>
    <mergeCell ref="C30:R30"/>
    <mergeCell ref="C37:R37"/>
    <mergeCell ref="C43:R43"/>
    <mergeCell ref="L9:L11"/>
    <mergeCell ref="M9:M11"/>
    <mergeCell ref="A6:R6"/>
    <mergeCell ref="A7:R7"/>
    <mergeCell ref="A8:A13"/>
    <mergeCell ref="B8:B13"/>
    <mergeCell ref="C8:M8"/>
    <mergeCell ref="N8:R8"/>
    <mergeCell ref="C9:C11"/>
    <mergeCell ref="D9:D11"/>
    <mergeCell ref="E9:E11"/>
    <mergeCell ref="F9:F11"/>
    <mergeCell ref="G9:G11"/>
    <mergeCell ref="R9:R11"/>
    <mergeCell ref="C12:R12"/>
    <mergeCell ref="H9:H11"/>
    <mergeCell ref="I9:I11"/>
    <mergeCell ref="J9:J11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63"/>
  <sheetViews>
    <sheetView view="pageBreakPreview" zoomScale="70" zoomScaleNormal="80" zoomScaleSheetLayoutView="70" workbookViewId="0">
      <pane ySplit="14" topLeftCell="A41" activePane="bottomLeft" state="frozen"/>
      <selection pane="bottomLeft" activeCell="T38" sqref="T38"/>
    </sheetView>
  </sheetViews>
  <sheetFormatPr defaultRowHeight="15" x14ac:dyDescent="0.25"/>
  <cols>
    <col min="1" max="1" width="9.42578125" style="41" customWidth="1"/>
    <col min="2" max="2" width="28.42578125" style="42" customWidth="1"/>
    <col min="3" max="3" width="16" style="43" customWidth="1"/>
    <col min="4" max="4" width="16.7109375" style="44" customWidth="1"/>
    <col min="5" max="5" width="24.28515625" style="44" customWidth="1"/>
    <col min="6" max="8" width="19.85546875" style="44" customWidth="1"/>
    <col min="9" max="9" width="19.85546875" style="21" customWidth="1"/>
    <col min="10" max="11" width="19.85546875" style="44" customWidth="1"/>
    <col min="12" max="12" width="18" style="44" customWidth="1"/>
    <col min="13" max="13" width="13.7109375" style="44" customWidth="1"/>
    <col min="14" max="14" width="16" style="44" customWidth="1"/>
    <col min="15" max="15" width="16.7109375" style="44" customWidth="1"/>
    <col min="16" max="16" width="24.28515625" style="44" customWidth="1"/>
    <col min="17" max="17" width="19.85546875" style="21" customWidth="1"/>
    <col min="18" max="18" width="13.140625" style="44" customWidth="1"/>
    <col min="19" max="21" width="9.140625" style="44"/>
    <col min="22" max="22" width="11.42578125" style="44" customWidth="1"/>
    <col min="23" max="16384" width="9.140625" style="44"/>
  </cols>
  <sheetData>
    <row r="1" spans="1:22" ht="16.5" x14ac:dyDescent="0.25">
      <c r="R1" s="45" t="s">
        <v>82</v>
      </c>
    </row>
    <row r="2" spans="1:22" ht="16.5" x14ac:dyDescent="0.25">
      <c r="R2" s="46" t="s">
        <v>81</v>
      </c>
    </row>
    <row r="3" spans="1:22" ht="16.5" x14ac:dyDescent="0.25">
      <c r="R3" s="46" t="s">
        <v>80</v>
      </c>
    </row>
    <row r="5" spans="1:22" ht="15.75" x14ac:dyDescent="0.25">
      <c r="R5" s="63" t="s">
        <v>84</v>
      </c>
    </row>
    <row r="6" spans="1:22" ht="18.75" x14ac:dyDescent="0.25">
      <c r="A6" s="79" t="s">
        <v>87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</row>
    <row r="7" spans="1:22" ht="25.5" customHeight="1" thickBot="1" x14ac:dyDescent="0.3">
      <c r="A7" s="79" t="s">
        <v>60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</row>
    <row r="8" spans="1:22" s="14" customFormat="1" ht="21.75" customHeight="1" x14ac:dyDescent="0.25">
      <c r="A8" s="80" t="s">
        <v>55</v>
      </c>
      <c r="B8" s="83" t="s">
        <v>54</v>
      </c>
      <c r="C8" s="86" t="s">
        <v>52</v>
      </c>
      <c r="D8" s="86"/>
      <c r="E8" s="86"/>
      <c r="F8" s="86"/>
      <c r="G8" s="86"/>
      <c r="H8" s="86"/>
      <c r="I8" s="86"/>
      <c r="J8" s="86"/>
      <c r="K8" s="86"/>
      <c r="L8" s="86"/>
      <c r="M8" s="87"/>
      <c r="N8" s="88" t="s">
        <v>1</v>
      </c>
      <c r="O8" s="86"/>
      <c r="P8" s="86"/>
      <c r="Q8" s="86"/>
      <c r="R8" s="87"/>
    </row>
    <row r="9" spans="1:22" s="15" customFormat="1" ht="12" customHeight="1" x14ac:dyDescent="0.2">
      <c r="A9" s="81"/>
      <c r="B9" s="84"/>
      <c r="C9" s="89" t="s">
        <v>33</v>
      </c>
      <c r="D9" s="90" t="s">
        <v>34</v>
      </c>
      <c r="E9" s="90" t="s">
        <v>35</v>
      </c>
      <c r="F9" s="90" t="s">
        <v>36</v>
      </c>
      <c r="G9" s="90" t="s">
        <v>42</v>
      </c>
      <c r="H9" s="90" t="s">
        <v>43</v>
      </c>
      <c r="I9" s="94" t="s">
        <v>31</v>
      </c>
      <c r="J9" s="90" t="s">
        <v>29</v>
      </c>
      <c r="K9" s="90" t="s">
        <v>30</v>
      </c>
      <c r="L9" s="90" t="s">
        <v>32</v>
      </c>
      <c r="M9" s="91" t="s">
        <v>0</v>
      </c>
      <c r="N9" s="96" t="s">
        <v>33</v>
      </c>
      <c r="O9" s="90" t="s">
        <v>34</v>
      </c>
      <c r="P9" s="90" t="s">
        <v>35</v>
      </c>
      <c r="Q9" s="94" t="s">
        <v>31</v>
      </c>
      <c r="R9" s="91" t="s">
        <v>0</v>
      </c>
    </row>
    <row r="10" spans="1:22" s="15" customFormat="1" ht="12" customHeight="1" x14ac:dyDescent="0.2">
      <c r="A10" s="81"/>
      <c r="B10" s="84"/>
      <c r="C10" s="89"/>
      <c r="D10" s="90"/>
      <c r="E10" s="90"/>
      <c r="F10" s="90"/>
      <c r="G10" s="90"/>
      <c r="H10" s="90"/>
      <c r="I10" s="94"/>
      <c r="J10" s="90"/>
      <c r="K10" s="90"/>
      <c r="L10" s="90"/>
      <c r="M10" s="91"/>
      <c r="N10" s="96"/>
      <c r="O10" s="90"/>
      <c r="P10" s="90"/>
      <c r="Q10" s="94"/>
      <c r="R10" s="91"/>
    </row>
    <row r="11" spans="1:22" s="15" customFormat="1" ht="64.5" customHeight="1" x14ac:dyDescent="0.2">
      <c r="A11" s="81"/>
      <c r="B11" s="84"/>
      <c r="C11" s="89"/>
      <c r="D11" s="90"/>
      <c r="E11" s="90"/>
      <c r="F11" s="90"/>
      <c r="G11" s="90"/>
      <c r="H11" s="90"/>
      <c r="I11" s="94"/>
      <c r="J11" s="90"/>
      <c r="K11" s="90"/>
      <c r="L11" s="90"/>
      <c r="M11" s="91"/>
      <c r="N11" s="96"/>
      <c r="O11" s="90"/>
      <c r="P11" s="90"/>
      <c r="Q11" s="94"/>
      <c r="R11" s="91"/>
    </row>
    <row r="12" spans="1:22" s="15" customFormat="1" ht="15" customHeight="1" x14ac:dyDescent="0.2">
      <c r="A12" s="81"/>
      <c r="B12" s="84"/>
      <c r="C12" s="92" t="s">
        <v>27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3"/>
    </row>
    <row r="13" spans="1:22" s="15" customFormat="1" ht="207.75" customHeight="1" x14ac:dyDescent="0.2">
      <c r="A13" s="82"/>
      <c r="B13" s="85"/>
      <c r="C13" s="16" t="s">
        <v>47</v>
      </c>
      <c r="D13" s="17" t="s">
        <v>47</v>
      </c>
      <c r="E13" s="17" t="s">
        <v>46</v>
      </c>
      <c r="F13" s="17" t="s">
        <v>53</v>
      </c>
      <c r="G13" s="17" t="s">
        <v>51</v>
      </c>
      <c r="H13" s="17" t="s">
        <v>49</v>
      </c>
      <c r="I13" s="47" t="s">
        <v>50</v>
      </c>
      <c r="J13" s="17" t="s">
        <v>44</v>
      </c>
      <c r="K13" s="17" t="s">
        <v>44</v>
      </c>
      <c r="L13" s="17" t="s">
        <v>41</v>
      </c>
      <c r="M13" s="48"/>
      <c r="N13" s="18" t="s">
        <v>47</v>
      </c>
      <c r="O13" s="17" t="s">
        <v>47</v>
      </c>
      <c r="P13" s="17" t="s">
        <v>48</v>
      </c>
      <c r="Q13" s="47" t="s">
        <v>45</v>
      </c>
      <c r="R13" s="48"/>
    </row>
    <row r="14" spans="1:22" s="21" customFormat="1" x14ac:dyDescent="0.25">
      <c r="A14" s="19">
        <v>1</v>
      </c>
      <c r="B14" s="19">
        <v>2</v>
      </c>
      <c r="C14" s="20">
        <v>3</v>
      </c>
      <c r="D14" s="19">
        <v>4</v>
      </c>
      <c r="E14" s="20">
        <v>5</v>
      </c>
      <c r="F14" s="19">
        <v>6</v>
      </c>
      <c r="G14" s="20">
        <v>7</v>
      </c>
      <c r="H14" s="19">
        <v>8</v>
      </c>
      <c r="I14" s="20">
        <v>9</v>
      </c>
      <c r="J14" s="19">
        <v>10</v>
      </c>
      <c r="K14" s="20">
        <v>11</v>
      </c>
      <c r="L14" s="19">
        <v>12</v>
      </c>
      <c r="M14" s="20">
        <v>13</v>
      </c>
      <c r="N14" s="19">
        <v>14</v>
      </c>
      <c r="O14" s="20">
        <v>15</v>
      </c>
      <c r="P14" s="19">
        <v>16</v>
      </c>
      <c r="Q14" s="19">
        <v>17</v>
      </c>
      <c r="R14" s="19">
        <v>18</v>
      </c>
    </row>
    <row r="15" spans="1:22" ht="15" customHeight="1" x14ac:dyDescent="0.25">
      <c r="A15" s="49"/>
      <c r="B15" s="72"/>
      <c r="C15" s="98" t="s">
        <v>56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9"/>
    </row>
    <row r="16" spans="1:22" ht="63.75" x14ac:dyDescent="0.25">
      <c r="A16" s="23">
        <v>1</v>
      </c>
      <c r="B16" s="24" t="s">
        <v>2</v>
      </c>
      <c r="C16" s="37"/>
      <c r="D16" s="23"/>
      <c r="E16" s="73">
        <f>IFERROR(ROUND(C16/D16,9),0)</f>
        <v>0</v>
      </c>
      <c r="F16" s="74" t="s">
        <v>28</v>
      </c>
      <c r="G16" s="75">
        <f>IFERROR(ROUND((E16/P16*100-100),9),0)</f>
        <v>0</v>
      </c>
      <c r="H16" s="74" t="s">
        <v>28</v>
      </c>
      <c r="I16" s="77"/>
      <c r="J16" s="23"/>
      <c r="K16" s="23"/>
      <c r="L16" s="23">
        <v>0</v>
      </c>
      <c r="M16" s="66"/>
      <c r="N16" s="37"/>
      <c r="O16" s="23"/>
      <c r="P16" s="75">
        <f t="shared" ref="P16:P20" si="0">IFERROR(ROUND(N16/O16,9),0)</f>
        <v>0</v>
      </c>
      <c r="Q16" s="71"/>
      <c r="R16" s="66"/>
      <c r="T16" s="21">
        <f t="shared" ref="T16:T36" si="1">IF(L16=1,1,IF(L16&lt;1,0,IF(L16&gt;1,0)))</f>
        <v>0</v>
      </c>
      <c r="U16" s="21">
        <f t="shared" ref="U16:U42" si="2">IF(I16&gt;0,1,IF(I16&lt;0.5,0))</f>
        <v>0</v>
      </c>
      <c r="V16" s="21"/>
    </row>
    <row r="17" spans="1:21" ht="140.25" x14ac:dyDescent="0.25">
      <c r="A17" s="23">
        <v>2</v>
      </c>
      <c r="B17" s="24" t="s">
        <v>3</v>
      </c>
      <c r="C17" s="37"/>
      <c r="D17" s="23"/>
      <c r="E17" s="76">
        <f t="shared" ref="E17:E28" si="3">IFERROR(ROUND(C17/D17,9),0)</f>
        <v>0</v>
      </c>
      <c r="F17" s="74" t="s">
        <v>28</v>
      </c>
      <c r="G17" s="75">
        <f t="shared" ref="G17:G23" si="4">IFERROR(ROUND((E17/P17*100-100),9),0)</f>
        <v>0</v>
      </c>
      <c r="H17" s="74" t="s">
        <v>28</v>
      </c>
      <c r="I17" s="77"/>
      <c r="J17" s="23"/>
      <c r="K17" s="23"/>
      <c r="L17" s="23">
        <v>0</v>
      </c>
      <c r="M17" s="66"/>
      <c r="N17" s="37"/>
      <c r="O17" s="23"/>
      <c r="P17" s="75">
        <f t="shared" si="0"/>
        <v>0</v>
      </c>
      <c r="Q17" s="71"/>
      <c r="R17" s="66"/>
      <c r="T17" s="21">
        <f t="shared" si="1"/>
        <v>0</v>
      </c>
      <c r="U17" s="21">
        <f t="shared" si="2"/>
        <v>0</v>
      </c>
    </row>
    <row r="18" spans="1:21" ht="147" customHeight="1" x14ac:dyDescent="0.25">
      <c r="A18" s="23">
        <v>3</v>
      </c>
      <c r="B18" s="24" t="s">
        <v>4</v>
      </c>
      <c r="C18" s="37"/>
      <c r="D18" s="23"/>
      <c r="E18" s="73">
        <f t="shared" si="3"/>
        <v>0</v>
      </c>
      <c r="F18" s="23" t="s">
        <v>28</v>
      </c>
      <c r="G18" s="75">
        <f t="shared" si="4"/>
        <v>0</v>
      </c>
      <c r="H18" s="23" t="s">
        <v>28</v>
      </c>
      <c r="I18" s="71"/>
      <c r="J18" s="23"/>
      <c r="K18" s="23"/>
      <c r="L18" s="23">
        <v>0</v>
      </c>
      <c r="M18" s="66"/>
      <c r="N18" s="37"/>
      <c r="O18" s="23"/>
      <c r="P18" s="75">
        <f t="shared" si="0"/>
        <v>0</v>
      </c>
      <c r="Q18" s="71"/>
      <c r="R18" s="66"/>
      <c r="T18" s="21">
        <f t="shared" si="1"/>
        <v>0</v>
      </c>
      <c r="U18" s="21">
        <f t="shared" si="2"/>
        <v>0</v>
      </c>
    </row>
    <row r="19" spans="1:21" ht="153" x14ac:dyDescent="0.25">
      <c r="A19" s="23">
        <v>4</v>
      </c>
      <c r="B19" s="24" t="s">
        <v>5</v>
      </c>
      <c r="C19" s="37"/>
      <c r="D19" s="23"/>
      <c r="E19" s="73">
        <f t="shared" si="3"/>
        <v>0</v>
      </c>
      <c r="F19" s="23" t="s">
        <v>28</v>
      </c>
      <c r="G19" s="75">
        <f t="shared" si="4"/>
        <v>0</v>
      </c>
      <c r="H19" s="23" t="s">
        <v>28</v>
      </c>
      <c r="I19" s="71"/>
      <c r="J19" s="23"/>
      <c r="K19" s="23"/>
      <c r="L19" s="23">
        <v>0</v>
      </c>
      <c r="M19" s="66"/>
      <c r="N19" s="37"/>
      <c r="O19" s="23"/>
      <c r="P19" s="75">
        <f t="shared" si="0"/>
        <v>0</v>
      </c>
      <c r="Q19" s="71"/>
      <c r="R19" s="66"/>
      <c r="T19" s="21">
        <f t="shared" si="1"/>
        <v>0</v>
      </c>
      <c r="U19" s="21">
        <f t="shared" si="2"/>
        <v>0</v>
      </c>
    </row>
    <row r="20" spans="1:21" ht="114.75" customHeight="1" x14ac:dyDescent="0.25">
      <c r="A20" s="23">
        <v>5</v>
      </c>
      <c r="B20" s="24" t="s">
        <v>6</v>
      </c>
      <c r="C20" s="37"/>
      <c r="D20" s="23"/>
      <c r="E20" s="73">
        <f t="shared" si="3"/>
        <v>0</v>
      </c>
      <c r="F20" s="23" t="s">
        <v>28</v>
      </c>
      <c r="G20" s="75">
        <f t="shared" si="4"/>
        <v>0</v>
      </c>
      <c r="H20" s="23" t="s">
        <v>28</v>
      </c>
      <c r="I20" s="71"/>
      <c r="J20" s="23"/>
      <c r="K20" s="23"/>
      <c r="L20" s="23">
        <v>0</v>
      </c>
      <c r="M20" s="66"/>
      <c r="N20" s="37"/>
      <c r="O20" s="23"/>
      <c r="P20" s="75">
        <f t="shared" si="0"/>
        <v>0</v>
      </c>
      <c r="Q20" s="71"/>
      <c r="R20" s="66"/>
      <c r="T20" s="21">
        <f t="shared" si="1"/>
        <v>0</v>
      </c>
      <c r="U20" s="21">
        <f t="shared" si="2"/>
        <v>0</v>
      </c>
    </row>
    <row r="21" spans="1:21" ht="76.5" x14ac:dyDescent="0.25">
      <c r="A21" s="23">
        <v>6</v>
      </c>
      <c r="B21" s="24" t="s">
        <v>7</v>
      </c>
      <c r="C21" s="37"/>
      <c r="D21" s="23"/>
      <c r="E21" s="73">
        <f t="shared" si="3"/>
        <v>0</v>
      </c>
      <c r="F21" s="23">
        <v>0.95</v>
      </c>
      <c r="G21" s="23" t="s">
        <v>28</v>
      </c>
      <c r="H21" s="75">
        <f>IFERROR(ROUND(E21/F21,9),0)</f>
        <v>0</v>
      </c>
      <c r="I21" s="71"/>
      <c r="J21" s="23" t="s">
        <v>28</v>
      </c>
      <c r="K21" s="23"/>
      <c r="L21" s="23">
        <v>0</v>
      </c>
      <c r="M21" s="66"/>
      <c r="N21" s="23" t="s">
        <v>28</v>
      </c>
      <c r="O21" s="23" t="s">
        <v>28</v>
      </c>
      <c r="P21" s="23" t="s">
        <v>28</v>
      </c>
      <c r="Q21" s="71" t="s">
        <v>28</v>
      </c>
      <c r="R21" s="66"/>
      <c r="T21" s="21">
        <f t="shared" si="1"/>
        <v>0</v>
      </c>
      <c r="U21" s="21">
        <f t="shared" si="2"/>
        <v>0</v>
      </c>
    </row>
    <row r="22" spans="1:21" ht="140.25" x14ac:dyDescent="0.25">
      <c r="A22" s="23">
        <v>7</v>
      </c>
      <c r="B22" s="24" t="s">
        <v>8</v>
      </c>
      <c r="C22" s="37"/>
      <c r="D22" s="23"/>
      <c r="E22" s="73">
        <f t="shared" si="3"/>
        <v>0</v>
      </c>
      <c r="F22" s="23" t="s">
        <v>28</v>
      </c>
      <c r="G22" s="75">
        <f t="shared" si="4"/>
        <v>0</v>
      </c>
      <c r="H22" s="23" t="s">
        <v>28</v>
      </c>
      <c r="I22" s="71"/>
      <c r="J22" s="23"/>
      <c r="K22" s="23"/>
      <c r="L22" s="23">
        <v>0</v>
      </c>
      <c r="M22" s="66"/>
      <c r="N22" s="37"/>
      <c r="O22" s="23"/>
      <c r="P22" s="75">
        <f t="shared" ref="P22:P23" si="5">IFERROR(ROUND(N22/O22,9),0)</f>
        <v>0</v>
      </c>
      <c r="Q22" s="71"/>
      <c r="R22" s="66"/>
      <c r="T22" s="21">
        <f t="shared" si="1"/>
        <v>0</v>
      </c>
      <c r="U22" s="21">
        <f t="shared" si="2"/>
        <v>0</v>
      </c>
    </row>
    <row r="23" spans="1:21" ht="165.75" x14ac:dyDescent="0.25">
      <c r="A23" s="23">
        <v>8</v>
      </c>
      <c r="B23" s="24" t="s">
        <v>15</v>
      </c>
      <c r="C23" s="37"/>
      <c r="D23" s="23"/>
      <c r="E23" s="73">
        <f t="shared" si="3"/>
        <v>0</v>
      </c>
      <c r="F23" s="23" t="s">
        <v>28</v>
      </c>
      <c r="G23" s="75">
        <f t="shared" si="4"/>
        <v>0</v>
      </c>
      <c r="H23" s="23" t="s">
        <v>28</v>
      </c>
      <c r="I23" s="71"/>
      <c r="J23" s="23"/>
      <c r="K23" s="23"/>
      <c r="L23" s="23">
        <v>0</v>
      </c>
      <c r="M23" s="66"/>
      <c r="N23" s="37"/>
      <c r="O23" s="23"/>
      <c r="P23" s="75">
        <f t="shared" si="5"/>
        <v>0</v>
      </c>
      <c r="Q23" s="71"/>
      <c r="R23" s="66"/>
      <c r="T23" s="21">
        <f t="shared" si="1"/>
        <v>0</v>
      </c>
      <c r="U23" s="21">
        <f t="shared" si="2"/>
        <v>0</v>
      </c>
    </row>
    <row r="24" spans="1:21" ht="122.25" customHeight="1" x14ac:dyDescent="0.25">
      <c r="A24" s="23">
        <v>9</v>
      </c>
      <c r="B24" s="24" t="s">
        <v>14</v>
      </c>
      <c r="C24" s="37"/>
      <c r="D24" s="23"/>
      <c r="E24" s="73">
        <f t="shared" si="3"/>
        <v>0</v>
      </c>
      <c r="F24" s="23">
        <v>0.8</v>
      </c>
      <c r="G24" s="23" t="s">
        <v>28</v>
      </c>
      <c r="H24" s="25">
        <f>ROUND(E24/F24,9)</f>
        <v>0</v>
      </c>
      <c r="I24" s="71"/>
      <c r="J24" s="23" t="s">
        <v>28</v>
      </c>
      <c r="K24" s="23"/>
      <c r="L24" s="23">
        <v>0</v>
      </c>
      <c r="M24" s="66"/>
      <c r="N24" s="23" t="s">
        <v>28</v>
      </c>
      <c r="O24" s="23" t="s">
        <v>28</v>
      </c>
      <c r="P24" s="23" t="s">
        <v>28</v>
      </c>
      <c r="Q24" s="71" t="s">
        <v>28</v>
      </c>
      <c r="R24" s="66"/>
      <c r="T24" s="21">
        <f t="shared" si="1"/>
        <v>0</v>
      </c>
      <c r="U24" s="21">
        <f t="shared" si="2"/>
        <v>0</v>
      </c>
    </row>
    <row r="25" spans="1:21" ht="140.25" x14ac:dyDescent="0.25">
      <c r="A25" s="23">
        <v>10</v>
      </c>
      <c r="B25" s="24" t="s">
        <v>13</v>
      </c>
      <c r="C25" s="37"/>
      <c r="D25" s="23"/>
      <c r="E25" s="73">
        <f t="shared" si="3"/>
        <v>0</v>
      </c>
      <c r="F25" s="23">
        <v>0.8</v>
      </c>
      <c r="G25" s="23" t="s">
        <v>28</v>
      </c>
      <c r="H25" s="25">
        <f>ROUND(E25/F25,9)</f>
        <v>0</v>
      </c>
      <c r="I25" s="71"/>
      <c r="J25" s="23" t="s">
        <v>28</v>
      </c>
      <c r="K25" s="23"/>
      <c r="L25" s="23">
        <v>0</v>
      </c>
      <c r="M25" s="66"/>
      <c r="N25" s="23" t="s">
        <v>28</v>
      </c>
      <c r="O25" s="23" t="s">
        <v>28</v>
      </c>
      <c r="P25" s="23" t="s">
        <v>28</v>
      </c>
      <c r="Q25" s="71" t="s">
        <v>28</v>
      </c>
      <c r="R25" s="66"/>
      <c r="T25" s="21">
        <f t="shared" si="1"/>
        <v>0</v>
      </c>
      <c r="U25" s="21">
        <f t="shared" si="2"/>
        <v>0</v>
      </c>
    </row>
    <row r="26" spans="1:21" ht="114.75" x14ac:dyDescent="0.25">
      <c r="A26" s="23">
        <v>11</v>
      </c>
      <c r="B26" s="24" t="s">
        <v>12</v>
      </c>
      <c r="C26" s="37"/>
      <c r="D26" s="23"/>
      <c r="E26" s="73">
        <f t="shared" si="3"/>
        <v>0</v>
      </c>
      <c r="F26" s="23">
        <v>0.8</v>
      </c>
      <c r="G26" s="23" t="s">
        <v>28</v>
      </c>
      <c r="H26" s="25">
        <f>ROUND(E26/F26,9)</f>
        <v>0</v>
      </c>
      <c r="I26" s="71"/>
      <c r="J26" s="23" t="s">
        <v>28</v>
      </c>
      <c r="K26" s="23"/>
      <c r="L26" s="23">
        <v>0</v>
      </c>
      <c r="M26" s="66"/>
      <c r="N26" s="23" t="s">
        <v>28</v>
      </c>
      <c r="O26" s="23" t="s">
        <v>28</v>
      </c>
      <c r="P26" s="23" t="s">
        <v>28</v>
      </c>
      <c r="Q26" s="71" t="s">
        <v>28</v>
      </c>
      <c r="R26" s="66"/>
      <c r="T26" s="21">
        <f t="shared" si="1"/>
        <v>0</v>
      </c>
      <c r="U26" s="21">
        <f t="shared" si="2"/>
        <v>0</v>
      </c>
    </row>
    <row r="27" spans="1:21" ht="97.5" customHeight="1" x14ac:dyDescent="0.25">
      <c r="A27" s="23">
        <v>12</v>
      </c>
      <c r="B27" s="24" t="s">
        <v>11</v>
      </c>
      <c r="C27" s="37"/>
      <c r="D27" s="23"/>
      <c r="E27" s="73">
        <f t="shared" si="3"/>
        <v>0</v>
      </c>
      <c r="F27" s="23" t="s">
        <v>28</v>
      </c>
      <c r="G27" s="75">
        <f t="shared" ref="G27:G29" si="6">IFERROR(ROUND((E27/P27*100-100),9),0)</f>
        <v>0</v>
      </c>
      <c r="H27" s="23" t="s">
        <v>28</v>
      </c>
      <c r="I27" s="71"/>
      <c r="J27" s="23"/>
      <c r="K27" s="23"/>
      <c r="L27" s="23">
        <v>0</v>
      </c>
      <c r="M27" s="66"/>
      <c r="N27" s="37"/>
      <c r="O27" s="23"/>
      <c r="P27" s="75">
        <f t="shared" ref="P27:P28" si="7">IFERROR(ROUND(N27/O27,9),0)</f>
        <v>0</v>
      </c>
      <c r="Q27" s="71"/>
      <c r="R27" s="66"/>
      <c r="T27" s="21">
        <f t="shared" si="1"/>
        <v>0</v>
      </c>
      <c r="U27" s="21">
        <f t="shared" si="2"/>
        <v>0</v>
      </c>
    </row>
    <row r="28" spans="1:21" ht="119.25" customHeight="1" x14ac:dyDescent="0.25">
      <c r="A28" s="23">
        <v>13</v>
      </c>
      <c r="B28" s="24" t="s">
        <v>10</v>
      </c>
      <c r="C28" s="37"/>
      <c r="D28" s="23"/>
      <c r="E28" s="73">
        <f t="shared" si="3"/>
        <v>0</v>
      </c>
      <c r="F28" s="23" t="s">
        <v>28</v>
      </c>
      <c r="G28" s="75">
        <f t="shared" si="6"/>
        <v>0</v>
      </c>
      <c r="H28" s="23" t="s">
        <v>28</v>
      </c>
      <c r="I28" s="71"/>
      <c r="J28" s="23"/>
      <c r="K28" s="23"/>
      <c r="L28" s="23">
        <v>0</v>
      </c>
      <c r="M28" s="66"/>
      <c r="N28" s="37"/>
      <c r="O28" s="23"/>
      <c r="P28" s="75">
        <f t="shared" si="7"/>
        <v>0</v>
      </c>
      <c r="Q28" s="71"/>
      <c r="R28" s="66"/>
      <c r="T28" s="21">
        <f t="shared" si="1"/>
        <v>0</v>
      </c>
      <c r="U28" s="21">
        <f t="shared" si="2"/>
        <v>0</v>
      </c>
    </row>
    <row r="29" spans="1:21" ht="140.25" x14ac:dyDescent="0.25">
      <c r="A29" s="23">
        <v>14</v>
      </c>
      <c r="B29" s="53" t="s">
        <v>9</v>
      </c>
      <c r="C29" s="37"/>
      <c r="D29" s="23"/>
      <c r="E29" s="73">
        <f>IFERROR(ROUND(C29/D29,9),0)</f>
        <v>0</v>
      </c>
      <c r="F29" s="23" t="s">
        <v>28</v>
      </c>
      <c r="G29" s="75">
        <f t="shared" si="6"/>
        <v>0</v>
      </c>
      <c r="H29" s="23" t="s">
        <v>28</v>
      </c>
      <c r="I29" s="71"/>
      <c r="J29" s="23"/>
      <c r="K29" s="23"/>
      <c r="L29" s="23">
        <v>0</v>
      </c>
      <c r="M29" s="66"/>
      <c r="N29" s="37"/>
      <c r="O29" s="23"/>
      <c r="P29" s="75">
        <f>IFERROR(ROUND(N29/O29,9),0)</f>
        <v>0</v>
      </c>
      <c r="Q29" s="71"/>
      <c r="R29" s="66"/>
      <c r="T29" s="21">
        <f t="shared" si="1"/>
        <v>0</v>
      </c>
      <c r="U29" s="21">
        <f t="shared" si="2"/>
        <v>0</v>
      </c>
    </row>
    <row r="30" spans="1:21" ht="27.75" customHeight="1" x14ac:dyDescent="0.25">
      <c r="A30" s="30"/>
      <c r="B30" s="31"/>
      <c r="C30" s="102" t="s">
        <v>57</v>
      </c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3"/>
      <c r="T30" s="21"/>
      <c r="U30" s="21"/>
    </row>
    <row r="31" spans="1:21" ht="42.75" customHeight="1" x14ac:dyDescent="0.25">
      <c r="A31" s="23">
        <v>15</v>
      </c>
      <c r="B31" s="53" t="s">
        <v>16</v>
      </c>
      <c r="C31" s="37">
        <v>9638</v>
      </c>
      <c r="D31" s="23">
        <v>9835</v>
      </c>
      <c r="E31" s="75">
        <f t="shared" ref="E31:E36" si="8">IFERROR(ROUND(C31/D31,9),0)</f>
        <v>0.97996949700000002</v>
      </c>
      <c r="F31" s="23">
        <v>0.95</v>
      </c>
      <c r="G31" s="23" t="s">
        <v>28</v>
      </c>
      <c r="H31" s="23">
        <f t="shared" ref="H31:H36" si="9">IFERROR(ROUND(E31/F31,9),0)</f>
        <v>1.031546839</v>
      </c>
      <c r="I31" s="71">
        <v>1</v>
      </c>
      <c r="J31" s="23" t="s">
        <v>28</v>
      </c>
      <c r="K31" s="23">
        <v>0</v>
      </c>
      <c r="L31" s="23">
        <v>1</v>
      </c>
      <c r="M31" s="66"/>
      <c r="N31" s="23" t="s">
        <v>28</v>
      </c>
      <c r="O31" s="23" t="s">
        <v>28</v>
      </c>
      <c r="P31" s="23" t="s">
        <v>28</v>
      </c>
      <c r="Q31" s="71" t="s">
        <v>28</v>
      </c>
      <c r="R31" s="66"/>
      <c r="T31" s="21">
        <f t="shared" si="1"/>
        <v>1</v>
      </c>
      <c r="U31" s="21">
        <f t="shared" si="2"/>
        <v>1</v>
      </c>
    </row>
    <row r="32" spans="1:21" ht="117.75" customHeight="1" x14ac:dyDescent="0.25">
      <c r="A32" s="23">
        <v>16</v>
      </c>
      <c r="B32" s="53" t="s">
        <v>17</v>
      </c>
      <c r="C32" s="37">
        <v>63</v>
      </c>
      <c r="D32" s="23">
        <v>87</v>
      </c>
      <c r="E32" s="73">
        <f t="shared" si="8"/>
        <v>0.72413793100000001</v>
      </c>
      <c r="F32" s="23">
        <v>0.7</v>
      </c>
      <c r="G32" s="23" t="s">
        <v>28</v>
      </c>
      <c r="H32" s="75">
        <f t="shared" si="9"/>
        <v>1.0344827590000001</v>
      </c>
      <c r="I32" s="71">
        <v>1</v>
      </c>
      <c r="J32" s="23" t="s">
        <v>28</v>
      </c>
      <c r="K32" s="23">
        <v>1</v>
      </c>
      <c r="L32" s="23">
        <v>1</v>
      </c>
      <c r="M32" s="66"/>
      <c r="N32" s="23" t="s">
        <v>28</v>
      </c>
      <c r="O32" s="23" t="s">
        <v>28</v>
      </c>
      <c r="P32" s="23" t="s">
        <v>28</v>
      </c>
      <c r="Q32" s="71" t="s">
        <v>28</v>
      </c>
      <c r="R32" s="66"/>
      <c r="T32" s="21">
        <f t="shared" si="1"/>
        <v>1</v>
      </c>
      <c r="U32" s="21">
        <f t="shared" si="2"/>
        <v>1</v>
      </c>
    </row>
    <row r="33" spans="1:22" ht="111.75" customHeight="1" x14ac:dyDescent="0.25">
      <c r="A33" s="23">
        <v>17</v>
      </c>
      <c r="B33" s="53" t="s">
        <v>18</v>
      </c>
      <c r="C33" s="37">
        <v>150</v>
      </c>
      <c r="D33" s="23">
        <v>212</v>
      </c>
      <c r="E33" s="73">
        <f t="shared" si="8"/>
        <v>0.70754717</v>
      </c>
      <c r="F33" s="23">
        <v>0.7</v>
      </c>
      <c r="G33" s="23" t="s">
        <v>28</v>
      </c>
      <c r="H33" s="75">
        <f t="shared" si="9"/>
        <v>1.0107816709999999</v>
      </c>
      <c r="I33" s="71">
        <v>1</v>
      </c>
      <c r="J33" s="23" t="s">
        <v>28</v>
      </c>
      <c r="K33" s="23">
        <v>1</v>
      </c>
      <c r="L33" s="23">
        <v>1</v>
      </c>
      <c r="M33" s="66"/>
      <c r="N33" s="23" t="s">
        <v>28</v>
      </c>
      <c r="O33" s="23" t="s">
        <v>28</v>
      </c>
      <c r="P33" s="23" t="s">
        <v>28</v>
      </c>
      <c r="Q33" s="71" t="s">
        <v>28</v>
      </c>
      <c r="R33" s="66"/>
      <c r="T33" s="21">
        <f t="shared" si="1"/>
        <v>1</v>
      </c>
      <c r="U33" s="21">
        <f t="shared" si="2"/>
        <v>1</v>
      </c>
    </row>
    <row r="34" spans="1:22" ht="114.75" x14ac:dyDescent="0.25">
      <c r="A34" s="23">
        <v>18</v>
      </c>
      <c r="B34" s="53" t="s">
        <v>19</v>
      </c>
      <c r="C34" s="37">
        <v>381</v>
      </c>
      <c r="D34" s="23">
        <v>1823</v>
      </c>
      <c r="E34" s="73">
        <f t="shared" si="8"/>
        <v>0.20899615999999999</v>
      </c>
      <c r="F34" s="23">
        <v>0.7</v>
      </c>
      <c r="G34" s="23" t="s">
        <v>28</v>
      </c>
      <c r="H34" s="75">
        <f t="shared" si="9"/>
        <v>0.298565943</v>
      </c>
      <c r="I34" s="71">
        <v>0.5</v>
      </c>
      <c r="J34" s="23" t="s">
        <v>28</v>
      </c>
      <c r="K34" s="23">
        <v>1</v>
      </c>
      <c r="L34" s="23">
        <v>1</v>
      </c>
      <c r="M34" s="66"/>
      <c r="N34" s="23" t="s">
        <v>28</v>
      </c>
      <c r="O34" s="23" t="s">
        <v>28</v>
      </c>
      <c r="P34" s="23" t="s">
        <v>28</v>
      </c>
      <c r="Q34" s="71" t="s">
        <v>28</v>
      </c>
      <c r="R34" s="66"/>
      <c r="T34" s="21">
        <f t="shared" si="1"/>
        <v>1</v>
      </c>
      <c r="U34" s="21">
        <f t="shared" si="2"/>
        <v>1</v>
      </c>
    </row>
    <row r="35" spans="1:22" ht="114.75" x14ac:dyDescent="0.25">
      <c r="A35" s="23">
        <v>19</v>
      </c>
      <c r="B35" s="53" t="s">
        <v>20</v>
      </c>
      <c r="C35" s="37">
        <v>39</v>
      </c>
      <c r="D35" s="23">
        <v>50</v>
      </c>
      <c r="E35" s="73">
        <f t="shared" si="8"/>
        <v>0.78</v>
      </c>
      <c r="F35" s="23">
        <v>0.7</v>
      </c>
      <c r="G35" s="23" t="s">
        <v>28</v>
      </c>
      <c r="H35" s="75">
        <f t="shared" si="9"/>
        <v>1.114285714</v>
      </c>
      <c r="I35" s="71">
        <v>1</v>
      </c>
      <c r="J35" s="23" t="s">
        <v>28</v>
      </c>
      <c r="K35" s="23">
        <v>1</v>
      </c>
      <c r="L35" s="23">
        <v>1</v>
      </c>
      <c r="M35" s="66"/>
      <c r="N35" s="23" t="s">
        <v>28</v>
      </c>
      <c r="O35" s="23" t="s">
        <v>28</v>
      </c>
      <c r="P35" s="23" t="s">
        <v>28</v>
      </c>
      <c r="Q35" s="71" t="s">
        <v>28</v>
      </c>
      <c r="R35" s="66"/>
      <c r="T35" s="21">
        <f t="shared" si="1"/>
        <v>1</v>
      </c>
      <c r="U35" s="21">
        <f t="shared" si="2"/>
        <v>1</v>
      </c>
    </row>
    <row r="36" spans="1:22" ht="147" customHeight="1" x14ac:dyDescent="0.25">
      <c r="A36" s="23">
        <v>20</v>
      </c>
      <c r="B36" s="53" t="s">
        <v>21</v>
      </c>
      <c r="C36" s="37">
        <v>135</v>
      </c>
      <c r="D36" s="23">
        <v>223</v>
      </c>
      <c r="E36" s="73">
        <f t="shared" si="8"/>
        <v>0.60538116600000003</v>
      </c>
      <c r="F36" s="23">
        <v>0.7</v>
      </c>
      <c r="G36" s="23" t="s">
        <v>28</v>
      </c>
      <c r="H36" s="75">
        <f t="shared" si="9"/>
        <v>0.86483023699999995</v>
      </c>
      <c r="I36" s="71">
        <v>0.5</v>
      </c>
      <c r="J36" s="23" t="s">
        <v>28</v>
      </c>
      <c r="K36" s="23">
        <v>1</v>
      </c>
      <c r="L36" s="23">
        <v>1</v>
      </c>
      <c r="M36" s="66"/>
      <c r="N36" s="23" t="s">
        <v>28</v>
      </c>
      <c r="O36" s="23" t="s">
        <v>28</v>
      </c>
      <c r="P36" s="23" t="s">
        <v>28</v>
      </c>
      <c r="Q36" s="71" t="s">
        <v>28</v>
      </c>
      <c r="R36" s="66"/>
      <c r="T36" s="21">
        <f t="shared" si="1"/>
        <v>1</v>
      </c>
      <c r="U36" s="21">
        <f t="shared" si="2"/>
        <v>1</v>
      </c>
    </row>
    <row r="37" spans="1:22" ht="21" x14ac:dyDescent="0.35">
      <c r="A37" s="30"/>
      <c r="B37" s="31"/>
      <c r="C37" s="102" t="s">
        <v>58</v>
      </c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3"/>
      <c r="T37" s="54">
        <f>SUM(T16:T36)</f>
        <v>6</v>
      </c>
      <c r="U37" s="54">
        <f>SUM(U16:U36)</f>
        <v>6</v>
      </c>
      <c r="V37" s="55">
        <f>U37/T37</f>
        <v>1</v>
      </c>
    </row>
    <row r="38" spans="1:22" ht="63.75" x14ac:dyDescent="0.25">
      <c r="A38" s="23">
        <v>21</v>
      </c>
      <c r="B38" s="24" t="s">
        <v>22</v>
      </c>
      <c r="C38" s="37"/>
      <c r="D38" s="23"/>
      <c r="E38" s="73">
        <f t="shared" ref="E38:E42" si="10">IFERROR(ROUND(C38/D38,9),0)</f>
        <v>0</v>
      </c>
      <c r="F38" s="23" t="s">
        <v>28</v>
      </c>
      <c r="G38" s="75">
        <f t="shared" ref="G38:G41" si="11">IFERROR(ROUND((E38/P38*100-100),9),0)</f>
        <v>0</v>
      </c>
      <c r="H38" s="23" t="s">
        <v>28</v>
      </c>
      <c r="I38" s="71"/>
      <c r="J38" s="23"/>
      <c r="K38" s="23"/>
      <c r="L38" s="23">
        <v>0</v>
      </c>
      <c r="M38" s="66"/>
      <c r="N38" s="37"/>
      <c r="O38" s="23"/>
      <c r="P38" s="75">
        <f>IFERROR(ROUND(N38/O38,9),0)</f>
        <v>0</v>
      </c>
      <c r="Q38" s="71"/>
      <c r="R38" s="66"/>
      <c r="T38" s="21">
        <f t="shared" ref="T38:T42" si="12">IF(L38=1,1,IF(L38&lt;1,0,IF(L38&gt;1,0)))</f>
        <v>0</v>
      </c>
      <c r="U38" s="21">
        <f t="shared" si="2"/>
        <v>0</v>
      </c>
    </row>
    <row r="39" spans="1:22" ht="98.25" customHeight="1" x14ac:dyDescent="0.25">
      <c r="A39" s="23">
        <v>22</v>
      </c>
      <c r="B39" s="24" t="s">
        <v>23</v>
      </c>
      <c r="C39" s="37"/>
      <c r="D39" s="23"/>
      <c r="E39" s="73">
        <f t="shared" si="10"/>
        <v>0</v>
      </c>
      <c r="F39" s="23">
        <v>0.01</v>
      </c>
      <c r="G39" s="23" t="s">
        <v>28</v>
      </c>
      <c r="H39" s="75">
        <f t="shared" ref="H39" si="13">IFERROR(ROUND(E39/F39,9),0)</f>
        <v>0</v>
      </c>
      <c r="I39" s="71"/>
      <c r="J39" s="23" t="s">
        <v>28</v>
      </c>
      <c r="K39" s="23"/>
      <c r="L39" s="23">
        <v>0</v>
      </c>
      <c r="M39" s="66"/>
      <c r="N39" s="23" t="s">
        <v>28</v>
      </c>
      <c r="O39" s="23" t="s">
        <v>28</v>
      </c>
      <c r="P39" s="23" t="s">
        <v>28</v>
      </c>
      <c r="Q39" s="71" t="s">
        <v>28</v>
      </c>
      <c r="R39" s="66"/>
      <c r="T39" s="21">
        <f t="shared" si="12"/>
        <v>0</v>
      </c>
      <c r="U39" s="21">
        <f t="shared" si="2"/>
        <v>0</v>
      </c>
    </row>
    <row r="40" spans="1:22" ht="114.75" x14ac:dyDescent="0.25">
      <c r="A40" s="23">
        <v>23</v>
      </c>
      <c r="B40" s="24" t="s">
        <v>24</v>
      </c>
      <c r="C40" s="37"/>
      <c r="D40" s="23"/>
      <c r="E40" s="73">
        <f t="shared" si="10"/>
        <v>0</v>
      </c>
      <c r="F40" s="23" t="s">
        <v>28</v>
      </c>
      <c r="G40" s="75">
        <f t="shared" si="11"/>
        <v>0</v>
      </c>
      <c r="H40" s="23" t="s">
        <v>28</v>
      </c>
      <c r="I40" s="71"/>
      <c r="J40" s="23"/>
      <c r="K40" s="23"/>
      <c r="L40" s="23">
        <v>0</v>
      </c>
      <c r="M40" s="66"/>
      <c r="N40" s="37"/>
      <c r="O40" s="23"/>
      <c r="P40" s="75">
        <f>IFERROR(ROUND(N40/O40,9),0)</f>
        <v>0</v>
      </c>
      <c r="Q40" s="71"/>
      <c r="R40" s="66"/>
      <c r="T40" s="21">
        <f t="shared" si="12"/>
        <v>0</v>
      </c>
      <c r="U40" s="21">
        <f t="shared" si="2"/>
        <v>0</v>
      </c>
    </row>
    <row r="41" spans="1:22" ht="127.5" x14ac:dyDescent="0.25">
      <c r="A41" s="23">
        <v>24</v>
      </c>
      <c r="B41" s="24" t="s">
        <v>25</v>
      </c>
      <c r="C41" s="37"/>
      <c r="D41" s="23"/>
      <c r="E41" s="73">
        <f t="shared" si="10"/>
        <v>0</v>
      </c>
      <c r="F41" s="23" t="s">
        <v>28</v>
      </c>
      <c r="G41" s="75">
        <f t="shared" si="11"/>
        <v>0</v>
      </c>
      <c r="H41" s="23" t="s">
        <v>28</v>
      </c>
      <c r="I41" s="71"/>
      <c r="J41" s="23"/>
      <c r="K41" s="23"/>
      <c r="L41" s="23">
        <v>0</v>
      </c>
      <c r="M41" s="66"/>
      <c r="N41" s="37"/>
      <c r="O41" s="23"/>
      <c r="P41" s="75">
        <f>IFERROR(ROUND(N41/O41,9),0)</f>
        <v>0</v>
      </c>
      <c r="Q41" s="71"/>
      <c r="R41" s="66"/>
      <c r="T41" s="21">
        <f t="shared" si="12"/>
        <v>0</v>
      </c>
      <c r="U41" s="21">
        <f t="shared" si="2"/>
        <v>0</v>
      </c>
    </row>
    <row r="42" spans="1:22" ht="89.25" x14ac:dyDescent="0.25">
      <c r="A42" s="23">
        <v>25</v>
      </c>
      <c r="B42" s="24" t="s">
        <v>26</v>
      </c>
      <c r="C42" s="37"/>
      <c r="D42" s="23"/>
      <c r="E42" s="73">
        <f t="shared" si="10"/>
        <v>0</v>
      </c>
      <c r="F42" s="23">
        <v>0.89</v>
      </c>
      <c r="G42" s="23" t="s">
        <v>28</v>
      </c>
      <c r="H42" s="75">
        <f t="shared" ref="H42" si="14">IFERROR(ROUND(E42/F42,9),0)</f>
        <v>0</v>
      </c>
      <c r="I42" s="71"/>
      <c r="J42" s="23" t="s">
        <v>28</v>
      </c>
      <c r="K42" s="23"/>
      <c r="L42" s="23">
        <v>0</v>
      </c>
      <c r="M42" s="66"/>
      <c r="N42" s="23" t="s">
        <v>28</v>
      </c>
      <c r="O42" s="23" t="s">
        <v>28</v>
      </c>
      <c r="P42" s="23" t="s">
        <v>28</v>
      </c>
      <c r="Q42" s="71" t="s">
        <v>28</v>
      </c>
      <c r="R42" s="66"/>
      <c r="T42" s="21">
        <f t="shared" si="12"/>
        <v>0</v>
      </c>
      <c r="U42" s="21">
        <f t="shared" si="2"/>
        <v>0</v>
      </c>
    </row>
    <row r="43" spans="1:22" ht="21" x14ac:dyDescent="0.35">
      <c r="A43" s="32"/>
      <c r="B43" s="31"/>
      <c r="C43" s="102" t="s">
        <v>59</v>
      </c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3"/>
      <c r="T43" s="54">
        <f>SUM(T38:T42)</f>
        <v>0</v>
      </c>
      <c r="U43" s="54">
        <f>SUM(U38:U42)</f>
        <v>0</v>
      </c>
      <c r="V43" s="55" t="e">
        <f>U43/T43</f>
        <v>#DIV/0!</v>
      </c>
    </row>
    <row r="44" spans="1:22" ht="38.25" x14ac:dyDescent="0.25">
      <c r="A44" s="23">
        <v>26</v>
      </c>
      <c r="B44" s="24" t="s">
        <v>40</v>
      </c>
      <c r="C44" s="37"/>
      <c r="D44" s="23"/>
      <c r="E44" s="73">
        <f>IFERROR(ROUND(C44/D44,9),0)</f>
        <v>0</v>
      </c>
      <c r="F44" s="23">
        <v>1</v>
      </c>
      <c r="G44" s="23" t="s">
        <v>28</v>
      </c>
      <c r="H44" s="75">
        <f t="shared" ref="H44" si="15">IFERROR(ROUND(E44/F44,9),0)</f>
        <v>0</v>
      </c>
      <c r="I44" s="71"/>
      <c r="J44" s="23"/>
      <c r="K44" s="23"/>
      <c r="L44" s="23">
        <v>0</v>
      </c>
      <c r="M44" s="66"/>
      <c r="N44" s="37"/>
      <c r="O44" s="23"/>
      <c r="P44" s="75">
        <f>IFERROR(ROUND(N44/O44,9),0)</f>
        <v>0</v>
      </c>
      <c r="Q44" s="71"/>
      <c r="R44" s="66"/>
    </row>
    <row r="45" spans="1:22" x14ac:dyDescent="0.25">
      <c r="A45" s="23"/>
      <c r="B45" s="38"/>
      <c r="C45" s="37"/>
      <c r="D45" s="23"/>
      <c r="E45" s="23"/>
      <c r="F45" s="23"/>
      <c r="G45" s="23"/>
      <c r="H45" s="23"/>
      <c r="I45" s="71"/>
      <c r="J45" s="23"/>
      <c r="K45" s="23"/>
      <c r="L45" s="23"/>
      <c r="M45" s="66"/>
      <c r="N45" s="37"/>
      <c r="O45" s="23"/>
      <c r="P45" s="23"/>
      <c r="Q45" s="71"/>
      <c r="R45" s="66"/>
    </row>
    <row r="46" spans="1:22" x14ac:dyDescent="0.25">
      <c r="A46" s="23"/>
      <c r="B46" s="38"/>
      <c r="C46" s="37"/>
      <c r="D46" s="23"/>
      <c r="E46" s="23"/>
      <c r="F46" s="23"/>
      <c r="G46" s="23"/>
      <c r="H46" s="23"/>
      <c r="I46" s="71"/>
      <c r="J46" s="23"/>
      <c r="K46" s="23"/>
      <c r="L46" s="23"/>
      <c r="M46" s="66"/>
      <c r="N46" s="37"/>
      <c r="O46" s="23"/>
      <c r="P46" s="23"/>
      <c r="Q46" s="71"/>
      <c r="R46" s="66"/>
    </row>
    <row r="47" spans="1:22" x14ac:dyDescent="0.25">
      <c r="A47" s="23"/>
      <c r="B47" s="38"/>
      <c r="C47" s="37"/>
      <c r="D47" s="23"/>
      <c r="E47" s="23"/>
      <c r="F47" s="23"/>
      <c r="G47" s="23"/>
      <c r="H47" s="23"/>
      <c r="I47" s="71"/>
      <c r="J47" s="23"/>
      <c r="K47" s="23"/>
      <c r="L47" s="23"/>
      <c r="M47" s="66"/>
      <c r="N47" s="37"/>
      <c r="O47" s="23"/>
      <c r="P47" s="23"/>
      <c r="Q47" s="71"/>
      <c r="R47" s="66"/>
    </row>
    <row r="48" spans="1:22" x14ac:dyDescent="0.25">
      <c r="A48" s="23"/>
      <c r="B48" s="38"/>
      <c r="C48" s="37"/>
      <c r="D48" s="23"/>
      <c r="E48" s="23"/>
      <c r="F48" s="23"/>
      <c r="G48" s="23"/>
      <c r="H48" s="23"/>
      <c r="I48" s="71"/>
      <c r="J48" s="23"/>
      <c r="K48" s="23"/>
      <c r="L48" s="23"/>
      <c r="M48" s="66"/>
      <c r="N48" s="37"/>
      <c r="O48" s="23"/>
      <c r="P48" s="23"/>
      <c r="Q48" s="71"/>
      <c r="R48" s="66"/>
    </row>
    <row r="49" spans="1:18" x14ac:dyDescent="0.25">
      <c r="A49" s="23"/>
      <c r="B49" s="38"/>
      <c r="C49" s="37"/>
      <c r="D49" s="23"/>
      <c r="E49" s="23"/>
      <c r="F49" s="23"/>
      <c r="G49" s="23"/>
      <c r="H49" s="23"/>
      <c r="I49" s="71"/>
      <c r="J49" s="23"/>
      <c r="K49" s="23"/>
      <c r="L49" s="23"/>
      <c r="M49" s="66"/>
      <c r="N49" s="37"/>
      <c r="O49" s="23"/>
      <c r="P49" s="23"/>
      <c r="Q49" s="71"/>
      <c r="R49" s="66"/>
    </row>
    <row r="50" spans="1:18" x14ac:dyDescent="0.25">
      <c r="A50" s="23"/>
      <c r="B50" s="38"/>
      <c r="C50" s="37"/>
      <c r="D50" s="23"/>
      <c r="E50" s="23"/>
      <c r="F50" s="23"/>
      <c r="G50" s="23"/>
      <c r="H50" s="23"/>
      <c r="I50" s="71"/>
      <c r="J50" s="23"/>
      <c r="K50" s="23"/>
      <c r="L50" s="23"/>
      <c r="M50" s="66"/>
      <c r="N50" s="37"/>
      <c r="O50" s="23"/>
      <c r="P50" s="23"/>
      <c r="Q50" s="71"/>
      <c r="R50" s="66"/>
    </row>
    <row r="51" spans="1:18" x14ac:dyDescent="0.25">
      <c r="A51" s="23"/>
      <c r="B51" s="38"/>
      <c r="C51" s="37"/>
      <c r="D51" s="23"/>
      <c r="E51" s="23"/>
      <c r="F51" s="23"/>
      <c r="G51" s="23"/>
      <c r="H51" s="23"/>
      <c r="I51" s="71"/>
      <c r="J51" s="23"/>
      <c r="K51" s="23"/>
      <c r="L51" s="23"/>
      <c r="M51" s="66"/>
      <c r="N51" s="37"/>
      <c r="O51" s="23"/>
      <c r="P51" s="23"/>
      <c r="Q51" s="71"/>
      <c r="R51" s="66"/>
    </row>
    <row r="52" spans="1:18" x14ac:dyDescent="0.25">
      <c r="A52" s="23"/>
      <c r="B52" s="38"/>
      <c r="C52" s="37"/>
      <c r="D52" s="23"/>
      <c r="E52" s="23"/>
      <c r="F52" s="23"/>
      <c r="G52" s="23"/>
      <c r="H52" s="23"/>
      <c r="I52" s="71"/>
      <c r="J52" s="23"/>
      <c r="K52" s="23"/>
      <c r="L52" s="23"/>
      <c r="M52" s="66"/>
      <c r="N52" s="37"/>
      <c r="O52" s="23"/>
      <c r="P52" s="23"/>
      <c r="Q52" s="71"/>
      <c r="R52" s="66"/>
    </row>
    <row r="53" spans="1:18" x14ac:dyDescent="0.25">
      <c r="A53" s="23"/>
      <c r="B53" s="38"/>
      <c r="C53" s="37"/>
      <c r="D53" s="23"/>
      <c r="E53" s="23"/>
      <c r="F53" s="23"/>
      <c r="G53" s="23"/>
      <c r="H53" s="23"/>
      <c r="I53" s="71"/>
      <c r="J53" s="23"/>
      <c r="K53" s="23"/>
      <c r="L53" s="23"/>
      <c r="M53" s="66"/>
      <c r="N53" s="37"/>
      <c r="O53" s="23"/>
      <c r="P53" s="23"/>
      <c r="Q53" s="71"/>
      <c r="R53" s="66"/>
    </row>
    <row r="54" spans="1:18" ht="51.75" customHeight="1" x14ac:dyDescent="0.25">
      <c r="A54" s="97" t="s">
        <v>37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</row>
    <row r="55" spans="1:18" ht="19.5" customHeight="1" x14ac:dyDescent="0.25">
      <c r="A55" s="95" t="s">
        <v>38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58"/>
      <c r="R55" s="15"/>
    </row>
    <row r="56" spans="1:18" x14ac:dyDescent="0.25">
      <c r="A56" s="14" t="s">
        <v>39</v>
      </c>
      <c r="B56" s="39"/>
      <c r="C56" s="40"/>
      <c r="D56" s="15"/>
      <c r="E56" s="15"/>
      <c r="F56" s="15"/>
      <c r="G56" s="15"/>
      <c r="H56" s="15"/>
      <c r="I56" s="58"/>
      <c r="J56" s="15"/>
      <c r="K56" s="15"/>
      <c r="L56" s="15"/>
      <c r="M56" s="15"/>
      <c r="N56" s="15"/>
      <c r="O56" s="15"/>
      <c r="P56" s="15"/>
      <c r="Q56" s="58"/>
      <c r="R56" s="15"/>
    </row>
    <row r="58" spans="1:18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</row>
    <row r="60" spans="1:18" ht="18.75" x14ac:dyDescent="0.3">
      <c r="I60" s="60"/>
      <c r="J60" s="60"/>
      <c r="K60" s="60"/>
      <c r="L60" s="60"/>
    </row>
    <row r="61" spans="1:18" ht="18.75" x14ac:dyDescent="0.3">
      <c r="I61" s="60"/>
      <c r="J61" s="60"/>
      <c r="K61" s="60"/>
      <c r="L61" s="61"/>
    </row>
    <row r="62" spans="1:18" ht="18.75" x14ac:dyDescent="0.3">
      <c r="I62" s="60"/>
      <c r="J62" s="60"/>
      <c r="K62" s="60"/>
      <c r="L62" s="62"/>
    </row>
    <row r="63" spans="1:18" ht="18.75" x14ac:dyDescent="0.3">
      <c r="I63" s="60"/>
      <c r="J63" s="60"/>
      <c r="K63" s="60"/>
      <c r="L63" s="60"/>
    </row>
  </sheetData>
  <autoFilter ref="A14:R56"/>
  <mergeCells count="29">
    <mergeCell ref="K9:K11"/>
    <mergeCell ref="A55:P55"/>
    <mergeCell ref="N9:N11"/>
    <mergeCell ref="O9:O11"/>
    <mergeCell ref="P9:P11"/>
    <mergeCell ref="A54:R54"/>
    <mergeCell ref="Q9:Q11"/>
    <mergeCell ref="C15:R15"/>
    <mergeCell ref="C30:R30"/>
    <mergeCell ref="C37:R37"/>
    <mergeCell ref="C43:R43"/>
    <mergeCell ref="L9:L11"/>
    <mergeCell ref="M9:M11"/>
    <mergeCell ref="A6:R6"/>
    <mergeCell ref="A7:R7"/>
    <mergeCell ref="A8:A13"/>
    <mergeCell ref="B8:B13"/>
    <mergeCell ref="C8:M8"/>
    <mergeCell ref="N8:R8"/>
    <mergeCell ref="C9:C11"/>
    <mergeCell ref="D9:D11"/>
    <mergeCell ref="E9:E11"/>
    <mergeCell ref="F9:F11"/>
    <mergeCell ref="G9:G11"/>
    <mergeCell ref="R9:R11"/>
    <mergeCell ref="C12:R12"/>
    <mergeCell ref="H9:H11"/>
    <mergeCell ref="I9:I11"/>
    <mergeCell ref="J9:J11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3"/>
  <sheetViews>
    <sheetView view="pageBreakPreview" zoomScale="60" zoomScaleNormal="70" workbookViewId="0">
      <pane ySplit="14" topLeftCell="A40" activePane="bottomLeft" state="frozen"/>
      <selection pane="bottomLeft" activeCell="U38" sqref="U38:U42"/>
    </sheetView>
  </sheetViews>
  <sheetFormatPr defaultRowHeight="15" x14ac:dyDescent="0.25"/>
  <cols>
    <col min="1" max="1" width="9.42578125" style="41" customWidth="1"/>
    <col min="2" max="2" width="28.42578125" style="42" customWidth="1"/>
    <col min="3" max="3" width="16" style="43" customWidth="1"/>
    <col min="4" max="4" width="16.7109375" style="44" customWidth="1"/>
    <col min="5" max="5" width="24.28515625" style="44" customWidth="1"/>
    <col min="6" max="8" width="19.85546875" style="44" customWidth="1"/>
    <col min="9" max="9" width="19.85546875" style="21" customWidth="1"/>
    <col min="10" max="11" width="19.85546875" style="44" customWidth="1"/>
    <col min="12" max="12" width="18" style="44" customWidth="1"/>
    <col min="13" max="13" width="13.7109375" style="44" customWidth="1"/>
    <col min="14" max="14" width="16" style="44" customWidth="1"/>
    <col min="15" max="15" width="16.7109375" style="44" customWidth="1"/>
    <col min="16" max="16" width="24.28515625" style="44" customWidth="1"/>
    <col min="17" max="17" width="19.85546875" style="21" customWidth="1"/>
    <col min="18" max="18" width="13.140625" style="44" customWidth="1"/>
    <col min="19" max="16384" width="9.140625" style="44"/>
  </cols>
  <sheetData>
    <row r="1" spans="1:23" ht="16.5" x14ac:dyDescent="0.25">
      <c r="R1" s="45" t="s">
        <v>82</v>
      </c>
    </row>
    <row r="2" spans="1:23" ht="16.5" x14ac:dyDescent="0.25">
      <c r="R2" s="46" t="s">
        <v>81</v>
      </c>
    </row>
    <row r="3" spans="1:23" ht="16.5" x14ac:dyDescent="0.25">
      <c r="R3" s="46" t="s">
        <v>80</v>
      </c>
    </row>
    <row r="5" spans="1:23" ht="15.75" x14ac:dyDescent="0.25">
      <c r="R5" s="63" t="s">
        <v>83</v>
      </c>
    </row>
    <row r="6" spans="1:23" ht="18.75" x14ac:dyDescent="0.25">
      <c r="A6" s="79" t="s">
        <v>88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</row>
    <row r="7" spans="1:23" ht="25.5" customHeight="1" thickBot="1" x14ac:dyDescent="0.3">
      <c r="A7" s="79" t="s">
        <v>60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</row>
    <row r="8" spans="1:23" s="14" customFormat="1" ht="21.75" customHeight="1" x14ac:dyDescent="0.25">
      <c r="A8" s="80" t="s">
        <v>55</v>
      </c>
      <c r="B8" s="83" t="s">
        <v>54</v>
      </c>
      <c r="C8" s="86" t="s">
        <v>52</v>
      </c>
      <c r="D8" s="86"/>
      <c r="E8" s="86"/>
      <c r="F8" s="86"/>
      <c r="G8" s="86"/>
      <c r="H8" s="86"/>
      <c r="I8" s="86"/>
      <c r="J8" s="86"/>
      <c r="K8" s="86"/>
      <c r="L8" s="86"/>
      <c r="M8" s="87"/>
      <c r="N8" s="88" t="s">
        <v>1</v>
      </c>
      <c r="O8" s="86"/>
      <c r="P8" s="86"/>
      <c r="Q8" s="86"/>
      <c r="R8" s="87"/>
    </row>
    <row r="9" spans="1:23" s="15" customFormat="1" ht="12" customHeight="1" x14ac:dyDescent="0.2">
      <c r="A9" s="81"/>
      <c r="B9" s="84"/>
      <c r="C9" s="89" t="s">
        <v>33</v>
      </c>
      <c r="D9" s="90" t="s">
        <v>34</v>
      </c>
      <c r="E9" s="90" t="s">
        <v>35</v>
      </c>
      <c r="F9" s="90" t="s">
        <v>36</v>
      </c>
      <c r="G9" s="90" t="s">
        <v>42</v>
      </c>
      <c r="H9" s="90" t="s">
        <v>43</v>
      </c>
      <c r="I9" s="94" t="s">
        <v>31</v>
      </c>
      <c r="J9" s="90" t="s">
        <v>29</v>
      </c>
      <c r="K9" s="90" t="s">
        <v>30</v>
      </c>
      <c r="L9" s="90" t="s">
        <v>32</v>
      </c>
      <c r="M9" s="91" t="s">
        <v>0</v>
      </c>
      <c r="N9" s="96" t="s">
        <v>33</v>
      </c>
      <c r="O9" s="90" t="s">
        <v>34</v>
      </c>
      <c r="P9" s="90" t="s">
        <v>35</v>
      </c>
      <c r="Q9" s="94" t="s">
        <v>31</v>
      </c>
      <c r="R9" s="91" t="s">
        <v>0</v>
      </c>
    </row>
    <row r="10" spans="1:23" s="15" customFormat="1" ht="12" customHeight="1" x14ac:dyDescent="0.2">
      <c r="A10" s="81"/>
      <c r="B10" s="84"/>
      <c r="C10" s="89"/>
      <c r="D10" s="90"/>
      <c r="E10" s="90"/>
      <c r="F10" s="90"/>
      <c r="G10" s="90"/>
      <c r="H10" s="90"/>
      <c r="I10" s="94"/>
      <c r="J10" s="90"/>
      <c r="K10" s="90"/>
      <c r="L10" s="90"/>
      <c r="M10" s="91"/>
      <c r="N10" s="96"/>
      <c r="O10" s="90"/>
      <c r="P10" s="90"/>
      <c r="Q10" s="94"/>
      <c r="R10" s="91"/>
    </row>
    <row r="11" spans="1:23" s="15" customFormat="1" ht="64.5" customHeight="1" x14ac:dyDescent="0.2">
      <c r="A11" s="81"/>
      <c r="B11" s="84"/>
      <c r="C11" s="89"/>
      <c r="D11" s="90"/>
      <c r="E11" s="90"/>
      <c r="F11" s="90"/>
      <c r="G11" s="90"/>
      <c r="H11" s="90"/>
      <c r="I11" s="94"/>
      <c r="J11" s="90"/>
      <c r="K11" s="90"/>
      <c r="L11" s="90"/>
      <c r="M11" s="91"/>
      <c r="N11" s="96"/>
      <c r="O11" s="90"/>
      <c r="P11" s="90"/>
      <c r="Q11" s="94"/>
      <c r="R11" s="91"/>
    </row>
    <row r="12" spans="1:23" s="15" customFormat="1" ht="15" customHeight="1" x14ac:dyDescent="0.2">
      <c r="A12" s="81"/>
      <c r="B12" s="84"/>
      <c r="C12" s="92" t="s">
        <v>27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3"/>
    </row>
    <row r="13" spans="1:23" s="15" customFormat="1" ht="207.75" customHeight="1" x14ac:dyDescent="0.2">
      <c r="A13" s="82"/>
      <c r="B13" s="85"/>
      <c r="C13" s="16" t="s">
        <v>47</v>
      </c>
      <c r="D13" s="17" t="s">
        <v>47</v>
      </c>
      <c r="E13" s="17" t="s">
        <v>46</v>
      </c>
      <c r="F13" s="17" t="s">
        <v>53</v>
      </c>
      <c r="G13" s="17" t="s">
        <v>51</v>
      </c>
      <c r="H13" s="17" t="s">
        <v>49</v>
      </c>
      <c r="I13" s="47" t="s">
        <v>50</v>
      </c>
      <c r="J13" s="17" t="s">
        <v>44</v>
      </c>
      <c r="K13" s="17" t="s">
        <v>44</v>
      </c>
      <c r="L13" s="17" t="s">
        <v>41</v>
      </c>
      <c r="M13" s="48"/>
      <c r="N13" s="18" t="s">
        <v>47</v>
      </c>
      <c r="O13" s="17" t="s">
        <v>47</v>
      </c>
      <c r="P13" s="17" t="s">
        <v>48</v>
      </c>
      <c r="Q13" s="47" t="s">
        <v>45</v>
      </c>
      <c r="R13" s="48"/>
    </row>
    <row r="14" spans="1:23" s="21" customFormat="1" x14ac:dyDescent="0.25">
      <c r="A14" s="19">
        <v>1</v>
      </c>
      <c r="B14" s="19">
        <v>2</v>
      </c>
      <c r="C14" s="20">
        <v>3</v>
      </c>
      <c r="D14" s="19">
        <v>4</v>
      </c>
      <c r="E14" s="20">
        <v>5</v>
      </c>
      <c r="F14" s="19">
        <v>6</v>
      </c>
      <c r="G14" s="20">
        <v>7</v>
      </c>
      <c r="H14" s="19">
        <v>8</v>
      </c>
      <c r="I14" s="20">
        <v>9</v>
      </c>
      <c r="J14" s="19">
        <v>10</v>
      </c>
      <c r="K14" s="20">
        <v>11</v>
      </c>
      <c r="L14" s="19">
        <v>12</v>
      </c>
      <c r="M14" s="20">
        <v>13</v>
      </c>
      <c r="N14" s="19">
        <v>14</v>
      </c>
      <c r="O14" s="20">
        <v>15</v>
      </c>
      <c r="P14" s="19">
        <v>16</v>
      </c>
      <c r="Q14" s="19">
        <v>17</v>
      </c>
      <c r="R14" s="19">
        <v>18</v>
      </c>
    </row>
    <row r="15" spans="1:23" ht="15" customHeight="1" x14ac:dyDescent="0.25">
      <c r="A15" s="49"/>
      <c r="B15" s="22"/>
      <c r="C15" s="98" t="s">
        <v>56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9"/>
    </row>
    <row r="16" spans="1:23" ht="63.75" x14ac:dyDescent="0.25">
      <c r="A16" s="23">
        <v>1</v>
      </c>
      <c r="B16" s="24" t="s">
        <v>2</v>
      </c>
      <c r="C16" s="36">
        <f>6213+900+511</f>
        <v>7624</v>
      </c>
      <c r="D16" s="33">
        <f>92130+21204</f>
        <v>113334</v>
      </c>
      <c r="E16" s="34">
        <f>IFERROR(ROUND(C16/D16,9),0)</f>
        <v>6.7270193000000006E-2</v>
      </c>
      <c r="F16" s="64" t="s">
        <v>28</v>
      </c>
      <c r="G16" s="34">
        <f>IFERROR(ROUND((E16/P16*100-100),9),0)</f>
        <v>19.079556085</v>
      </c>
      <c r="H16" s="64" t="s">
        <v>28</v>
      </c>
      <c r="I16" s="69">
        <v>1</v>
      </c>
      <c r="J16" s="33">
        <v>1</v>
      </c>
      <c r="K16" s="33">
        <v>1</v>
      </c>
      <c r="L16" s="33">
        <v>1</v>
      </c>
      <c r="M16" s="35"/>
      <c r="N16" s="36">
        <f>3394+528+1517+815+286</f>
        <v>6540</v>
      </c>
      <c r="O16" s="33">
        <f>89990+25779</f>
        <v>115769</v>
      </c>
      <c r="P16" s="34">
        <f t="shared" ref="P16:P20" si="0">IFERROR(ROUND(N16/O16,9),0)</f>
        <v>5.6491806999999998E-2</v>
      </c>
      <c r="Q16" s="57">
        <v>1</v>
      </c>
      <c r="R16" s="35"/>
      <c r="T16" s="21">
        <f t="shared" ref="T16:T39" si="1">IF(L16=1,1,IF(L16&lt;1,0,IF(L16&gt;1,0)))</f>
        <v>1</v>
      </c>
      <c r="U16" s="21">
        <f t="shared" ref="U16:U42" si="2">IF(I16&gt;0,1,IF(I16&lt;0.5,0))</f>
        <v>1</v>
      </c>
      <c r="V16" s="21"/>
      <c r="W16" s="21"/>
    </row>
    <row r="17" spans="1:21" ht="135" customHeight="1" x14ac:dyDescent="0.25">
      <c r="A17" s="23">
        <v>2</v>
      </c>
      <c r="B17" s="24" t="s">
        <v>3</v>
      </c>
      <c r="C17" s="36">
        <v>226</v>
      </c>
      <c r="D17" s="33">
        <v>685</v>
      </c>
      <c r="E17" s="65">
        <f t="shared" ref="E17:E28" si="3">IFERROR(ROUND(C17/D17,9),0)</f>
        <v>0.32992700699999999</v>
      </c>
      <c r="F17" s="64" t="s">
        <v>28</v>
      </c>
      <c r="G17" s="34">
        <f t="shared" ref="G17:G23" si="4">IFERROR(ROUND((E17/P17*100-100),9),0)</f>
        <v>-3.3584914609999998</v>
      </c>
      <c r="H17" s="64" t="s">
        <v>28</v>
      </c>
      <c r="I17" s="69">
        <v>0</v>
      </c>
      <c r="J17" s="33">
        <v>0</v>
      </c>
      <c r="K17" s="33">
        <v>0</v>
      </c>
      <c r="L17" s="33">
        <v>1</v>
      </c>
      <c r="M17" s="35"/>
      <c r="N17" s="36">
        <v>353</v>
      </c>
      <c r="O17" s="33">
        <v>1034</v>
      </c>
      <c r="P17" s="34">
        <f t="shared" si="0"/>
        <v>0.34139265000000002</v>
      </c>
      <c r="Q17" s="57">
        <v>1</v>
      </c>
      <c r="R17" s="35"/>
      <c r="T17" s="21">
        <f t="shared" si="1"/>
        <v>1</v>
      </c>
      <c r="U17" s="21">
        <f t="shared" si="2"/>
        <v>0</v>
      </c>
    </row>
    <row r="18" spans="1:21" ht="133.5" customHeight="1" x14ac:dyDescent="0.25">
      <c r="A18" s="23">
        <v>3</v>
      </c>
      <c r="B18" s="24" t="s">
        <v>4</v>
      </c>
      <c r="C18" s="36">
        <v>1</v>
      </c>
      <c r="D18" s="33">
        <v>97</v>
      </c>
      <c r="E18" s="56">
        <f t="shared" si="3"/>
        <v>1.0309278E-2</v>
      </c>
      <c r="F18" s="33" t="s">
        <v>28</v>
      </c>
      <c r="G18" s="34">
        <f t="shared" si="4"/>
        <v>0</v>
      </c>
      <c r="H18" s="33" t="s">
        <v>28</v>
      </c>
      <c r="I18" s="57">
        <v>0</v>
      </c>
      <c r="J18" s="33">
        <v>0</v>
      </c>
      <c r="K18" s="33">
        <v>0</v>
      </c>
      <c r="L18" s="33">
        <v>2</v>
      </c>
      <c r="M18" s="35"/>
      <c r="N18" s="36">
        <v>0</v>
      </c>
      <c r="O18" s="33">
        <v>61</v>
      </c>
      <c r="P18" s="34">
        <f t="shared" si="0"/>
        <v>0</v>
      </c>
      <c r="Q18" s="57">
        <v>1</v>
      </c>
      <c r="R18" s="35"/>
      <c r="T18" s="21">
        <f t="shared" si="1"/>
        <v>0</v>
      </c>
      <c r="U18" s="21">
        <f t="shared" si="2"/>
        <v>0</v>
      </c>
    </row>
    <row r="19" spans="1:21" ht="153" x14ac:dyDescent="0.25">
      <c r="A19" s="23">
        <v>4</v>
      </c>
      <c r="B19" s="24" t="s">
        <v>5</v>
      </c>
      <c r="C19" s="36">
        <v>5</v>
      </c>
      <c r="D19" s="33">
        <v>42</v>
      </c>
      <c r="E19" s="56">
        <f t="shared" si="3"/>
        <v>0.11904761899999999</v>
      </c>
      <c r="F19" s="33" t="s">
        <v>28</v>
      </c>
      <c r="G19" s="34">
        <f t="shared" si="4"/>
        <v>-66.450216494000003</v>
      </c>
      <c r="H19" s="33" t="s">
        <v>28</v>
      </c>
      <c r="I19" s="57">
        <v>0</v>
      </c>
      <c r="J19" s="33">
        <v>0</v>
      </c>
      <c r="K19" s="33">
        <v>0</v>
      </c>
      <c r="L19" s="33">
        <v>1</v>
      </c>
      <c r="M19" s="35"/>
      <c r="N19" s="36">
        <v>11</v>
      </c>
      <c r="O19" s="33">
        <v>31</v>
      </c>
      <c r="P19" s="34">
        <f t="shared" si="0"/>
        <v>0.35483871</v>
      </c>
      <c r="Q19" s="57">
        <v>0</v>
      </c>
      <c r="R19" s="35"/>
      <c r="T19" s="21">
        <f t="shared" si="1"/>
        <v>1</v>
      </c>
      <c r="U19" s="21">
        <f t="shared" si="2"/>
        <v>0</v>
      </c>
    </row>
    <row r="20" spans="1:21" ht="114.75" customHeight="1" x14ac:dyDescent="0.25">
      <c r="A20" s="23">
        <v>5</v>
      </c>
      <c r="B20" s="24" t="s">
        <v>6</v>
      </c>
      <c r="C20" s="36">
        <v>43</v>
      </c>
      <c r="D20" s="33">
        <v>133</v>
      </c>
      <c r="E20" s="56">
        <f t="shared" si="3"/>
        <v>0.32330827099999998</v>
      </c>
      <c r="F20" s="33" t="s">
        <v>28</v>
      </c>
      <c r="G20" s="34">
        <f t="shared" si="4"/>
        <v>-40.144279513999997</v>
      </c>
      <c r="H20" s="33" t="s">
        <v>28</v>
      </c>
      <c r="I20" s="57">
        <v>0</v>
      </c>
      <c r="J20" s="33">
        <v>0</v>
      </c>
      <c r="K20" s="33">
        <v>0</v>
      </c>
      <c r="L20" s="33">
        <v>1</v>
      </c>
      <c r="M20" s="35"/>
      <c r="N20" s="36">
        <v>74</v>
      </c>
      <c r="O20" s="33">
        <v>137</v>
      </c>
      <c r="P20" s="34">
        <f t="shared" si="0"/>
        <v>0.540145985</v>
      </c>
      <c r="Q20" s="57">
        <v>0</v>
      </c>
      <c r="R20" s="35"/>
      <c r="T20" s="21">
        <f t="shared" si="1"/>
        <v>1</v>
      </c>
      <c r="U20" s="21">
        <f t="shared" si="2"/>
        <v>0</v>
      </c>
    </row>
    <row r="21" spans="1:21" ht="76.5" x14ac:dyDescent="0.25">
      <c r="A21" s="23">
        <v>6</v>
      </c>
      <c r="B21" s="24" t="s">
        <v>7</v>
      </c>
      <c r="C21" s="36">
        <v>2014</v>
      </c>
      <c r="D21" s="33">
        <v>2014</v>
      </c>
      <c r="E21" s="56">
        <f t="shared" si="3"/>
        <v>1</v>
      </c>
      <c r="F21" s="33">
        <v>0.95</v>
      </c>
      <c r="G21" s="33" t="s">
        <v>28</v>
      </c>
      <c r="H21" s="34">
        <f>IFERROR(ROUND(E21/F21,9),0)</f>
        <v>1.052631579</v>
      </c>
      <c r="I21" s="57">
        <v>2</v>
      </c>
      <c r="J21" s="33" t="s">
        <v>28</v>
      </c>
      <c r="K21" s="33">
        <v>0</v>
      </c>
      <c r="L21" s="33">
        <v>1</v>
      </c>
      <c r="M21" s="35"/>
      <c r="N21" s="33" t="s">
        <v>28</v>
      </c>
      <c r="O21" s="33" t="s">
        <v>28</v>
      </c>
      <c r="P21" s="33" t="s">
        <v>28</v>
      </c>
      <c r="Q21" s="57"/>
      <c r="R21" s="35"/>
      <c r="T21" s="21">
        <f t="shared" si="1"/>
        <v>1</v>
      </c>
      <c r="U21" s="21">
        <f t="shared" si="2"/>
        <v>1</v>
      </c>
    </row>
    <row r="22" spans="1:21" ht="108.75" customHeight="1" x14ac:dyDescent="0.25">
      <c r="A22" s="23">
        <v>7</v>
      </c>
      <c r="B22" s="24" t="s">
        <v>8</v>
      </c>
      <c r="C22" s="36">
        <v>1629</v>
      </c>
      <c r="D22" s="33">
        <v>5838</v>
      </c>
      <c r="E22" s="56">
        <f t="shared" si="3"/>
        <v>0.27903391599999999</v>
      </c>
      <c r="F22" s="33" t="s">
        <v>28</v>
      </c>
      <c r="G22" s="34">
        <f t="shared" si="4"/>
        <v>5.2577938739999999</v>
      </c>
      <c r="H22" s="33" t="s">
        <v>28</v>
      </c>
      <c r="I22" s="57">
        <v>1</v>
      </c>
      <c r="J22" s="33">
        <v>1</v>
      </c>
      <c r="K22" s="33">
        <v>1</v>
      </c>
      <c r="L22" s="33">
        <v>1</v>
      </c>
      <c r="M22" s="35"/>
      <c r="N22" s="36">
        <v>1440</v>
      </c>
      <c r="O22" s="33">
        <v>5432</v>
      </c>
      <c r="P22" s="34">
        <f t="shared" ref="P22:P23" si="5">IFERROR(ROUND(N22/O22,9),0)</f>
        <v>0.265095729</v>
      </c>
      <c r="Q22" s="57">
        <v>0</v>
      </c>
      <c r="R22" s="35"/>
      <c r="T22" s="21">
        <f t="shared" si="1"/>
        <v>1</v>
      </c>
      <c r="U22" s="21">
        <f t="shared" si="2"/>
        <v>1</v>
      </c>
    </row>
    <row r="23" spans="1:21" ht="165.75" x14ac:dyDescent="0.25">
      <c r="A23" s="23">
        <v>8</v>
      </c>
      <c r="B23" s="24" t="s">
        <v>15</v>
      </c>
      <c r="C23" s="36">
        <v>2565</v>
      </c>
      <c r="D23" s="33">
        <v>5838</v>
      </c>
      <c r="E23" s="56">
        <f t="shared" si="3"/>
        <v>0.43936279499999997</v>
      </c>
      <c r="F23" s="33" t="s">
        <v>28</v>
      </c>
      <c r="G23" s="34">
        <f t="shared" si="4"/>
        <v>-1.3793924289999999</v>
      </c>
      <c r="H23" s="33" t="s">
        <v>28</v>
      </c>
      <c r="I23" s="57">
        <v>0.5</v>
      </c>
      <c r="J23" s="33">
        <v>0</v>
      </c>
      <c r="K23" s="33">
        <v>1</v>
      </c>
      <c r="L23" s="33">
        <v>1</v>
      </c>
      <c r="M23" s="35"/>
      <c r="N23" s="36">
        <v>2420</v>
      </c>
      <c r="O23" s="33">
        <v>5432</v>
      </c>
      <c r="P23" s="34">
        <f t="shared" si="5"/>
        <v>0.44550810000000002</v>
      </c>
      <c r="Q23" s="57">
        <v>0</v>
      </c>
      <c r="R23" s="35"/>
      <c r="T23" s="21">
        <f t="shared" si="1"/>
        <v>1</v>
      </c>
      <c r="U23" s="21">
        <f t="shared" si="2"/>
        <v>1</v>
      </c>
    </row>
    <row r="24" spans="1:21" ht="127.5" x14ac:dyDescent="0.25">
      <c r="A24" s="23">
        <v>9</v>
      </c>
      <c r="B24" s="24" t="s">
        <v>14</v>
      </c>
      <c r="C24" s="36">
        <v>231</v>
      </c>
      <c r="D24" s="33">
        <v>685</v>
      </c>
      <c r="E24" s="56">
        <f t="shared" si="3"/>
        <v>0.33722627700000002</v>
      </c>
      <c r="F24" s="33">
        <v>0.8</v>
      </c>
      <c r="G24" s="33" t="s">
        <v>28</v>
      </c>
      <c r="H24" s="34">
        <f>ROUND(E24/F24,9)</f>
        <v>0.42153284600000002</v>
      </c>
      <c r="I24" s="57">
        <v>0.5</v>
      </c>
      <c r="J24" s="33" t="s">
        <v>28</v>
      </c>
      <c r="K24" s="33">
        <v>1</v>
      </c>
      <c r="L24" s="33">
        <v>1</v>
      </c>
      <c r="M24" s="35"/>
      <c r="N24" s="33" t="s">
        <v>28</v>
      </c>
      <c r="O24" s="33" t="s">
        <v>28</v>
      </c>
      <c r="P24" s="33" t="s">
        <v>28</v>
      </c>
      <c r="Q24" s="57">
        <v>0</v>
      </c>
      <c r="R24" s="35"/>
      <c r="T24" s="21">
        <f t="shared" si="1"/>
        <v>1</v>
      </c>
      <c r="U24" s="21">
        <f t="shared" si="2"/>
        <v>1</v>
      </c>
    </row>
    <row r="25" spans="1:21" ht="153" x14ac:dyDescent="0.25">
      <c r="A25" s="23">
        <v>10</v>
      </c>
      <c r="B25" s="24" t="s">
        <v>13</v>
      </c>
      <c r="C25" s="36">
        <v>4</v>
      </c>
      <c r="D25" s="33">
        <v>42</v>
      </c>
      <c r="E25" s="56">
        <f t="shared" si="3"/>
        <v>9.5238094999999995E-2</v>
      </c>
      <c r="F25" s="33">
        <v>0.8</v>
      </c>
      <c r="G25" s="33" t="s">
        <v>28</v>
      </c>
      <c r="H25" s="34">
        <f>ROUND(E25/F25,9)</f>
        <v>0.11904761899999999</v>
      </c>
      <c r="I25" s="57">
        <v>0</v>
      </c>
      <c r="J25" s="33" t="s">
        <v>28</v>
      </c>
      <c r="K25" s="33">
        <v>0</v>
      </c>
      <c r="L25" s="33">
        <v>1</v>
      </c>
      <c r="M25" s="35"/>
      <c r="N25" s="33" t="s">
        <v>28</v>
      </c>
      <c r="O25" s="33" t="s">
        <v>28</v>
      </c>
      <c r="P25" s="33" t="s">
        <v>28</v>
      </c>
      <c r="Q25" s="57">
        <v>0</v>
      </c>
      <c r="R25" s="35"/>
      <c r="T25" s="21">
        <f t="shared" si="1"/>
        <v>1</v>
      </c>
      <c r="U25" s="21">
        <f t="shared" si="2"/>
        <v>0</v>
      </c>
    </row>
    <row r="26" spans="1:21" ht="127.5" x14ac:dyDescent="0.25">
      <c r="A26" s="23">
        <v>11</v>
      </c>
      <c r="B26" s="24" t="s">
        <v>12</v>
      </c>
      <c r="C26" s="36">
        <v>75</v>
      </c>
      <c r="D26" s="33">
        <v>133</v>
      </c>
      <c r="E26" s="56">
        <f t="shared" si="3"/>
        <v>0.56390977399999997</v>
      </c>
      <c r="F26" s="33">
        <v>0.8</v>
      </c>
      <c r="G26" s="33" t="s">
        <v>28</v>
      </c>
      <c r="H26" s="34">
        <f>ROUND(E26/F26,9)</f>
        <v>0.70488721799999998</v>
      </c>
      <c r="I26" s="57">
        <v>0.5</v>
      </c>
      <c r="J26" s="33" t="s">
        <v>28</v>
      </c>
      <c r="K26" s="33">
        <v>1</v>
      </c>
      <c r="L26" s="33">
        <v>1</v>
      </c>
      <c r="M26" s="35"/>
      <c r="N26" s="33" t="s">
        <v>28</v>
      </c>
      <c r="O26" s="33" t="s">
        <v>28</v>
      </c>
      <c r="P26" s="33" t="s">
        <v>28</v>
      </c>
      <c r="Q26" s="57">
        <v>0</v>
      </c>
      <c r="R26" s="35"/>
      <c r="T26" s="21">
        <f t="shared" si="1"/>
        <v>1</v>
      </c>
      <c r="U26" s="21">
        <f t="shared" si="2"/>
        <v>1</v>
      </c>
    </row>
    <row r="27" spans="1:21" ht="153" x14ac:dyDescent="0.25">
      <c r="A27" s="23">
        <v>12</v>
      </c>
      <c r="B27" s="24" t="s">
        <v>11</v>
      </c>
      <c r="C27" s="36">
        <v>76</v>
      </c>
      <c r="D27" s="33">
        <v>19694</v>
      </c>
      <c r="E27" s="56">
        <f t="shared" si="3"/>
        <v>3.8590429999999999E-3</v>
      </c>
      <c r="F27" s="33" t="s">
        <v>28</v>
      </c>
      <c r="G27" s="34">
        <f t="shared" ref="G27:G29" si="6">IFERROR(ROUND((E27/P27*100-100),9),0)</f>
        <v>52.000004726999997</v>
      </c>
      <c r="H27" s="33" t="s">
        <v>28</v>
      </c>
      <c r="I27" s="57">
        <v>0</v>
      </c>
      <c r="J27" s="33">
        <v>0</v>
      </c>
      <c r="K27" s="33">
        <v>0</v>
      </c>
      <c r="L27" s="33">
        <v>1</v>
      </c>
      <c r="M27" s="35"/>
      <c r="N27" s="36">
        <v>50</v>
      </c>
      <c r="O27" s="33">
        <v>19694</v>
      </c>
      <c r="P27" s="34">
        <f t="shared" ref="P27:P28" si="7">IFERROR(ROUND(N27/O27,9),0)</f>
        <v>2.5388440000000002E-3</v>
      </c>
      <c r="Q27" s="57">
        <v>0</v>
      </c>
      <c r="R27" s="35"/>
      <c r="T27" s="21">
        <f t="shared" si="1"/>
        <v>1</v>
      </c>
      <c r="U27" s="21">
        <f t="shared" si="2"/>
        <v>0</v>
      </c>
    </row>
    <row r="28" spans="1:21" ht="153" x14ac:dyDescent="0.25">
      <c r="A28" s="23">
        <v>13</v>
      </c>
      <c r="B28" s="24" t="s">
        <v>10</v>
      </c>
      <c r="C28" s="36">
        <v>279</v>
      </c>
      <c r="D28" s="33">
        <v>589</v>
      </c>
      <c r="E28" s="56">
        <f t="shared" si="3"/>
        <v>0.47368421100000002</v>
      </c>
      <c r="F28" s="33" t="s">
        <v>28</v>
      </c>
      <c r="G28" s="34">
        <f t="shared" si="6"/>
        <v>-4.9420159979999996</v>
      </c>
      <c r="H28" s="33" t="s">
        <v>28</v>
      </c>
      <c r="I28" s="57">
        <v>1</v>
      </c>
      <c r="J28" s="33">
        <v>0</v>
      </c>
      <c r="K28" s="33">
        <v>0</v>
      </c>
      <c r="L28" s="33">
        <v>1</v>
      </c>
      <c r="M28" s="35"/>
      <c r="N28" s="36">
        <v>295</v>
      </c>
      <c r="O28" s="33">
        <v>592</v>
      </c>
      <c r="P28" s="34">
        <f t="shared" si="7"/>
        <v>0.49831081100000002</v>
      </c>
      <c r="Q28" s="57">
        <v>1</v>
      </c>
      <c r="R28" s="35"/>
      <c r="T28" s="21">
        <f t="shared" si="1"/>
        <v>1</v>
      </c>
      <c r="U28" s="21">
        <f t="shared" si="2"/>
        <v>1</v>
      </c>
    </row>
    <row r="29" spans="1:21" ht="124.5" customHeight="1" x14ac:dyDescent="0.25">
      <c r="A29" s="23">
        <v>14</v>
      </c>
      <c r="B29" s="53" t="s">
        <v>9</v>
      </c>
      <c r="C29" s="36">
        <v>175</v>
      </c>
      <c r="D29" s="33">
        <v>1548</v>
      </c>
      <c r="E29" s="56">
        <f>IFERROR(ROUND(C29/D29,9),0)</f>
        <v>0.113049096</v>
      </c>
      <c r="F29" s="33" t="s">
        <v>28</v>
      </c>
      <c r="G29" s="34">
        <f t="shared" si="6"/>
        <v>-0.56818108899999997</v>
      </c>
      <c r="H29" s="33" t="s">
        <v>28</v>
      </c>
      <c r="I29" s="57">
        <v>0</v>
      </c>
      <c r="J29" s="33">
        <v>0</v>
      </c>
      <c r="K29" s="33">
        <v>0</v>
      </c>
      <c r="L29" s="33">
        <v>1</v>
      </c>
      <c r="M29" s="35"/>
      <c r="N29" s="36">
        <v>176</v>
      </c>
      <c r="O29" s="33">
        <v>1548</v>
      </c>
      <c r="P29" s="34">
        <f>IFERROR(ROUND(N29/O29,9),0)</f>
        <v>0.11369509</v>
      </c>
      <c r="Q29" s="57">
        <v>0</v>
      </c>
      <c r="R29" s="35"/>
      <c r="T29" s="21">
        <f t="shared" si="1"/>
        <v>1</v>
      </c>
      <c r="U29" s="21">
        <f t="shared" si="2"/>
        <v>0</v>
      </c>
    </row>
    <row r="30" spans="1:21" ht="18.75" x14ac:dyDescent="0.25">
      <c r="A30" s="30"/>
      <c r="B30" s="31"/>
      <c r="C30" s="104" t="s">
        <v>57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5"/>
      <c r="T30" s="21"/>
      <c r="U30" s="21"/>
    </row>
    <row r="31" spans="1:21" ht="38.25" x14ac:dyDescent="0.25">
      <c r="A31" s="23">
        <v>15</v>
      </c>
      <c r="B31" s="53" t="s">
        <v>16</v>
      </c>
      <c r="C31" s="36"/>
      <c r="D31" s="33"/>
      <c r="E31" s="34">
        <f t="shared" ref="E31:E36" si="8">IFERROR(ROUND(C31/D31,9),0)</f>
        <v>0</v>
      </c>
      <c r="F31" s="33"/>
      <c r="G31" s="33" t="s">
        <v>28</v>
      </c>
      <c r="H31" s="33"/>
      <c r="I31" s="57"/>
      <c r="J31" s="33" t="s">
        <v>28</v>
      </c>
      <c r="K31" s="33"/>
      <c r="L31" s="33">
        <v>0</v>
      </c>
      <c r="M31" s="35"/>
      <c r="N31" s="33" t="s">
        <v>28</v>
      </c>
      <c r="O31" s="33" t="s">
        <v>28</v>
      </c>
      <c r="P31" s="33" t="s">
        <v>28</v>
      </c>
      <c r="Q31" s="57" t="s">
        <v>28</v>
      </c>
      <c r="R31" s="35"/>
      <c r="T31" s="21">
        <f t="shared" si="1"/>
        <v>0</v>
      </c>
      <c r="U31" s="21">
        <f t="shared" si="2"/>
        <v>0</v>
      </c>
    </row>
    <row r="32" spans="1:21" ht="140.25" x14ac:dyDescent="0.25">
      <c r="A32" s="23">
        <v>16</v>
      </c>
      <c r="B32" s="53" t="s">
        <v>17</v>
      </c>
      <c r="C32" s="36"/>
      <c r="D32" s="33"/>
      <c r="E32" s="56">
        <f t="shared" si="8"/>
        <v>0</v>
      </c>
      <c r="F32" s="33">
        <v>0.7</v>
      </c>
      <c r="G32" s="33" t="s">
        <v>28</v>
      </c>
      <c r="H32" s="34">
        <f t="shared" ref="H32:H36" si="9">IFERROR(ROUND(E32/F32,9),0)</f>
        <v>0</v>
      </c>
      <c r="I32" s="57"/>
      <c r="J32" s="33" t="s">
        <v>28</v>
      </c>
      <c r="K32" s="33"/>
      <c r="L32" s="33">
        <v>0</v>
      </c>
      <c r="M32" s="35"/>
      <c r="N32" s="33" t="s">
        <v>28</v>
      </c>
      <c r="O32" s="33" t="s">
        <v>28</v>
      </c>
      <c r="P32" s="33" t="s">
        <v>28</v>
      </c>
      <c r="Q32" s="57" t="s">
        <v>28</v>
      </c>
      <c r="R32" s="35"/>
      <c r="T32" s="21">
        <f t="shared" si="1"/>
        <v>0</v>
      </c>
      <c r="U32" s="21">
        <f t="shared" si="2"/>
        <v>0</v>
      </c>
    </row>
    <row r="33" spans="1:22" ht="140.25" x14ac:dyDescent="0.25">
      <c r="A33" s="23">
        <v>17</v>
      </c>
      <c r="B33" s="53" t="s">
        <v>18</v>
      </c>
      <c r="C33" s="36"/>
      <c r="D33" s="33"/>
      <c r="E33" s="56">
        <f t="shared" si="8"/>
        <v>0</v>
      </c>
      <c r="F33" s="33">
        <v>0.7</v>
      </c>
      <c r="G33" s="33" t="s">
        <v>28</v>
      </c>
      <c r="H33" s="34">
        <f t="shared" si="9"/>
        <v>0</v>
      </c>
      <c r="I33" s="57"/>
      <c r="J33" s="33" t="s">
        <v>28</v>
      </c>
      <c r="K33" s="33"/>
      <c r="L33" s="33">
        <v>0</v>
      </c>
      <c r="M33" s="35"/>
      <c r="N33" s="33" t="s">
        <v>28</v>
      </c>
      <c r="O33" s="33" t="s">
        <v>28</v>
      </c>
      <c r="P33" s="33" t="s">
        <v>28</v>
      </c>
      <c r="Q33" s="57" t="s">
        <v>28</v>
      </c>
      <c r="R33" s="35"/>
      <c r="T33" s="21">
        <f t="shared" si="1"/>
        <v>0</v>
      </c>
      <c r="U33" s="21">
        <f t="shared" si="2"/>
        <v>0</v>
      </c>
    </row>
    <row r="34" spans="1:22" ht="114.75" x14ac:dyDescent="0.25">
      <c r="A34" s="23">
        <v>18</v>
      </c>
      <c r="B34" s="53" t="s">
        <v>19</v>
      </c>
      <c r="C34" s="36"/>
      <c r="D34" s="33"/>
      <c r="E34" s="56">
        <f t="shared" si="8"/>
        <v>0</v>
      </c>
      <c r="F34" s="33">
        <v>0.7</v>
      </c>
      <c r="G34" s="33" t="s">
        <v>28</v>
      </c>
      <c r="H34" s="34">
        <f t="shared" si="9"/>
        <v>0</v>
      </c>
      <c r="I34" s="57"/>
      <c r="J34" s="33" t="s">
        <v>28</v>
      </c>
      <c r="K34" s="33"/>
      <c r="L34" s="33">
        <v>0</v>
      </c>
      <c r="M34" s="35"/>
      <c r="N34" s="33" t="s">
        <v>28</v>
      </c>
      <c r="O34" s="33" t="s">
        <v>28</v>
      </c>
      <c r="P34" s="33" t="s">
        <v>28</v>
      </c>
      <c r="Q34" s="57" t="s">
        <v>28</v>
      </c>
      <c r="R34" s="35"/>
      <c r="T34" s="21">
        <f t="shared" si="1"/>
        <v>0</v>
      </c>
      <c r="U34" s="21">
        <f t="shared" si="2"/>
        <v>0</v>
      </c>
    </row>
    <row r="35" spans="1:22" ht="114.75" x14ac:dyDescent="0.25">
      <c r="A35" s="23">
        <v>19</v>
      </c>
      <c r="B35" s="53" t="s">
        <v>20</v>
      </c>
      <c r="C35" s="36"/>
      <c r="D35" s="33"/>
      <c r="E35" s="56">
        <f t="shared" si="8"/>
        <v>0</v>
      </c>
      <c r="F35" s="33">
        <v>0.7</v>
      </c>
      <c r="G35" s="33" t="s">
        <v>28</v>
      </c>
      <c r="H35" s="34">
        <f t="shared" si="9"/>
        <v>0</v>
      </c>
      <c r="I35" s="57"/>
      <c r="J35" s="33" t="s">
        <v>28</v>
      </c>
      <c r="K35" s="33"/>
      <c r="L35" s="33">
        <v>0</v>
      </c>
      <c r="M35" s="35"/>
      <c r="N35" s="33" t="s">
        <v>28</v>
      </c>
      <c r="O35" s="33" t="s">
        <v>28</v>
      </c>
      <c r="P35" s="33" t="s">
        <v>28</v>
      </c>
      <c r="Q35" s="57" t="s">
        <v>28</v>
      </c>
      <c r="R35" s="35"/>
      <c r="T35" s="21">
        <f t="shared" si="1"/>
        <v>0</v>
      </c>
      <c r="U35" s="21">
        <f t="shared" si="2"/>
        <v>0</v>
      </c>
    </row>
    <row r="36" spans="1:22" ht="165.75" x14ac:dyDescent="0.25">
      <c r="A36" s="23">
        <v>20</v>
      </c>
      <c r="B36" s="53" t="s">
        <v>21</v>
      </c>
      <c r="C36" s="36"/>
      <c r="D36" s="33"/>
      <c r="E36" s="56">
        <f t="shared" si="8"/>
        <v>0</v>
      </c>
      <c r="F36" s="33">
        <v>0.7</v>
      </c>
      <c r="G36" s="33" t="s">
        <v>28</v>
      </c>
      <c r="H36" s="34">
        <f t="shared" si="9"/>
        <v>0</v>
      </c>
      <c r="I36" s="57"/>
      <c r="J36" s="33" t="s">
        <v>28</v>
      </c>
      <c r="K36" s="33"/>
      <c r="L36" s="33">
        <v>0</v>
      </c>
      <c r="M36" s="35"/>
      <c r="N36" s="33" t="s">
        <v>28</v>
      </c>
      <c r="O36" s="33" t="s">
        <v>28</v>
      </c>
      <c r="P36" s="33" t="s">
        <v>28</v>
      </c>
      <c r="Q36" s="57" t="s">
        <v>28</v>
      </c>
      <c r="R36" s="35"/>
      <c r="T36" s="21">
        <f t="shared" si="1"/>
        <v>0</v>
      </c>
      <c r="U36" s="21">
        <f t="shared" si="2"/>
        <v>0</v>
      </c>
    </row>
    <row r="37" spans="1:22" ht="21" x14ac:dyDescent="0.35">
      <c r="A37" s="30"/>
      <c r="B37" s="31"/>
      <c r="C37" s="104" t="s">
        <v>58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5"/>
      <c r="T37" s="54">
        <f>SUM(T16:T36)</f>
        <v>13</v>
      </c>
      <c r="U37" s="54">
        <f>SUM(U16:U36)</f>
        <v>7</v>
      </c>
      <c r="V37" s="55">
        <f>U37/T37</f>
        <v>0.53846153846153844</v>
      </c>
    </row>
    <row r="38" spans="1:22" ht="76.5" x14ac:dyDescent="0.25">
      <c r="A38" s="23">
        <v>21</v>
      </c>
      <c r="B38" s="24" t="s">
        <v>22</v>
      </c>
      <c r="C38" s="36"/>
      <c r="D38" s="33"/>
      <c r="E38" s="56">
        <f t="shared" ref="E38:E42" si="10">IFERROR(ROUND(C38/D38,9),0)</f>
        <v>0</v>
      </c>
      <c r="F38" s="33" t="s">
        <v>28</v>
      </c>
      <c r="G38" s="34">
        <f t="shared" ref="G38:G41" si="11">IFERROR(ROUND((E38/P38*100-100),9),0)</f>
        <v>0</v>
      </c>
      <c r="H38" s="33" t="s">
        <v>28</v>
      </c>
      <c r="I38" s="57"/>
      <c r="J38" s="33"/>
      <c r="K38" s="33"/>
      <c r="L38" s="33">
        <v>0</v>
      </c>
      <c r="M38" s="35"/>
      <c r="N38" s="36"/>
      <c r="O38" s="33"/>
      <c r="P38" s="34">
        <f>IFERROR(ROUND(N38/O38,9),0)</f>
        <v>0</v>
      </c>
      <c r="Q38" s="57"/>
      <c r="R38" s="35"/>
      <c r="T38" s="21">
        <f t="shared" si="1"/>
        <v>0</v>
      </c>
      <c r="U38" s="21">
        <f t="shared" si="2"/>
        <v>0</v>
      </c>
    </row>
    <row r="39" spans="1:22" ht="89.25" x14ac:dyDescent="0.25">
      <c r="A39" s="23">
        <v>22</v>
      </c>
      <c r="B39" s="24" t="s">
        <v>23</v>
      </c>
      <c r="C39" s="36"/>
      <c r="D39" s="33"/>
      <c r="E39" s="56">
        <f t="shared" si="10"/>
        <v>0</v>
      </c>
      <c r="F39" s="33">
        <v>0.01</v>
      </c>
      <c r="G39" s="33" t="s">
        <v>28</v>
      </c>
      <c r="H39" s="34">
        <f t="shared" ref="H39" si="12">IFERROR(ROUND(E39/F39,9),0)</f>
        <v>0</v>
      </c>
      <c r="I39" s="57"/>
      <c r="J39" s="33" t="s">
        <v>28</v>
      </c>
      <c r="K39" s="33"/>
      <c r="L39" s="33">
        <v>0</v>
      </c>
      <c r="M39" s="35"/>
      <c r="N39" s="33" t="s">
        <v>28</v>
      </c>
      <c r="O39" s="33" t="s">
        <v>28</v>
      </c>
      <c r="P39" s="33" t="s">
        <v>28</v>
      </c>
      <c r="Q39" s="57" t="s">
        <v>28</v>
      </c>
      <c r="R39" s="35"/>
      <c r="T39" s="21">
        <f t="shared" si="1"/>
        <v>0</v>
      </c>
      <c r="U39" s="21">
        <f t="shared" si="2"/>
        <v>0</v>
      </c>
    </row>
    <row r="40" spans="1:22" ht="114.75" x14ac:dyDescent="0.25">
      <c r="A40" s="23">
        <v>23</v>
      </c>
      <c r="B40" s="24" t="s">
        <v>24</v>
      </c>
      <c r="C40" s="36">
        <v>0</v>
      </c>
      <c r="D40" s="33">
        <v>1</v>
      </c>
      <c r="E40" s="56">
        <f t="shared" si="10"/>
        <v>0</v>
      </c>
      <c r="F40" s="33" t="s">
        <v>28</v>
      </c>
      <c r="G40" s="34">
        <f t="shared" si="11"/>
        <v>0</v>
      </c>
      <c r="H40" s="33" t="s">
        <v>28</v>
      </c>
      <c r="I40" s="57">
        <v>0</v>
      </c>
      <c r="J40" s="33">
        <v>0</v>
      </c>
      <c r="K40" s="33">
        <v>0</v>
      </c>
      <c r="L40" s="33">
        <v>2</v>
      </c>
      <c r="M40" s="35"/>
      <c r="N40" s="36">
        <v>0</v>
      </c>
      <c r="O40" s="33">
        <v>6</v>
      </c>
      <c r="P40" s="34">
        <f>IFERROR(ROUND(N40/O40,9),0)</f>
        <v>0</v>
      </c>
      <c r="Q40" s="57">
        <v>0</v>
      </c>
      <c r="R40" s="35"/>
      <c r="T40" s="21">
        <f t="shared" ref="T40" si="13">IF(L40=1,1,IF(L40&lt;1,0,IF(L40&gt;1,0)))</f>
        <v>0</v>
      </c>
      <c r="U40" s="21">
        <f t="shared" si="2"/>
        <v>0</v>
      </c>
    </row>
    <row r="41" spans="1:22" ht="127.5" x14ac:dyDescent="0.25">
      <c r="A41" s="23">
        <v>24</v>
      </c>
      <c r="B41" s="24" t="s">
        <v>25</v>
      </c>
      <c r="C41" s="36">
        <v>0</v>
      </c>
      <c r="D41" s="33">
        <v>11</v>
      </c>
      <c r="E41" s="56">
        <f t="shared" si="10"/>
        <v>0</v>
      </c>
      <c r="F41" s="33" t="s">
        <v>28</v>
      </c>
      <c r="G41" s="34">
        <f t="shared" si="11"/>
        <v>0</v>
      </c>
      <c r="H41" s="33" t="s">
        <v>28</v>
      </c>
      <c r="I41" s="57">
        <v>0</v>
      </c>
      <c r="J41" s="33">
        <v>0</v>
      </c>
      <c r="K41" s="33">
        <v>0</v>
      </c>
      <c r="L41" s="33">
        <v>2</v>
      </c>
      <c r="M41" s="35"/>
      <c r="N41" s="36">
        <v>0</v>
      </c>
      <c r="O41" s="33">
        <v>24</v>
      </c>
      <c r="P41" s="34">
        <f>IFERROR(ROUND(N41/O41,9),0)</f>
        <v>0</v>
      </c>
      <c r="Q41" s="57">
        <v>0</v>
      </c>
      <c r="R41" s="35"/>
      <c r="T41" s="21">
        <f t="shared" ref="T41" si="14">IF(L41=1,1,IF(L41&lt;1,0,IF(L41&gt;1,0)))</f>
        <v>0</v>
      </c>
      <c r="U41" s="21">
        <f t="shared" si="2"/>
        <v>0</v>
      </c>
    </row>
    <row r="42" spans="1:22" ht="102" x14ac:dyDescent="0.25">
      <c r="A42" s="23">
        <v>25</v>
      </c>
      <c r="B42" s="24" t="s">
        <v>26</v>
      </c>
      <c r="C42" s="36"/>
      <c r="D42" s="33"/>
      <c r="E42" s="56">
        <f t="shared" si="10"/>
        <v>0</v>
      </c>
      <c r="F42" s="33">
        <v>0.89</v>
      </c>
      <c r="G42" s="33" t="s">
        <v>28</v>
      </c>
      <c r="H42" s="34">
        <f t="shared" ref="H42" si="15">IFERROR(ROUND(E42/F42,9),0)</f>
        <v>0</v>
      </c>
      <c r="I42" s="57"/>
      <c r="J42" s="33" t="s">
        <v>28</v>
      </c>
      <c r="K42" s="33"/>
      <c r="L42" s="33">
        <v>0</v>
      </c>
      <c r="M42" s="35"/>
      <c r="N42" s="33" t="s">
        <v>28</v>
      </c>
      <c r="O42" s="33" t="s">
        <v>28</v>
      </c>
      <c r="P42" s="33" t="s">
        <v>28</v>
      </c>
      <c r="Q42" s="57" t="s">
        <v>28</v>
      </c>
      <c r="R42" s="35"/>
      <c r="T42" s="21">
        <f t="shared" ref="T42" si="16">IF(L42=1,1,IF(L42&lt;1,0,IF(L42&gt;1,0)))</f>
        <v>0</v>
      </c>
      <c r="U42" s="21">
        <f t="shared" si="2"/>
        <v>0</v>
      </c>
    </row>
    <row r="43" spans="1:22" ht="21" x14ac:dyDescent="0.35">
      <c r="A43" s="32"/>
      <c r="B43" s="31"/>
      <c r="C43" s="104" t="s">
        <v>59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5"/>
      <c r="T43" s="54">
        <f>SUM(T38:T42)</f>
        <v>0</v>
      </c>
      <c r="U43" s="54">
        <f>SUM(U38:U42)</f>
        <v>0</v>
      </c>
      <c r="V43" s="55">
        <f>IFERROR(U43/T43,0)</f>
        <v>0</v>
      </c>
    </row>
    <row r="44" spans="1:22" ht="38.25" x14ac:dyDescent="0.25">
      <c r="A44" s="23">
        <v>26</v>
      </c>
      <c r="B44" s="24" t="s">
        <v>40</v>
      </c>
      <c r="C44" s="70">
        <f>ROUND((220819.55)+(47247.1),0)</f>
        <v>268067</v>
      </c>
      <c r="D44" s="33">
        <f>ROUND((137852/12*4.2)+(138466/12*5*4.2),0)</f>
        <v>290564</v>
      </c>
      <c r="E44" s="56">
        <f>IFERROR(ROUND(C44/D44,9),0)</f>
        <v>0.92257471700000004</v>
      </c>
      <c r="F44" s="33">
        <v>1</v>
      </c>
      <c r="G44" s="33" t="s">
        <v>28</v>
      </c>
      <c r="H44" s="34">
        <f t="shared" ref="H44" si="17">IFERROR(ROUND(E44/F44,9),0)</f>
        <v>0.92257471700000004</v>
      </c>
      <c r="I44" s="57">
        <v>1</v>
      </c>
      <c r="J44" s="33">
        <v>0</v>
      </c>
      <c r="K44" s="33">
        <v>1</v>
      </c>
      <c r="L44" s="33">
        <v>1</v>
      </c>
      <c r="M44" s="35"/>
      <c r="N44" s="36" t="s">
        <v>28</v>
      </c>
      <c r="O44" s="33" t="s">
        <v>28</v>
      </c>
      <c r="P44" s="34" t="s">
        <v>28</v>
      </c>
      <c r="Q44" s="57" t="s">
        <v>28</v>
      </c>
      <c r="R44" s="35"/>
    </row>
    <row r="45" spans="1:22" x14ac:dyDescent="0.25">
      <c r="A45" s="23"/>
      <c r="B45" s="38"/>
      <c r="C45" s="37"/>
      <c r="D45" s="23"/>
      <c r="E45" s="23"/>
      <c r="F45" s="23"/>
      <c r="G45" s="23"/>
      <c r="H45" s="23"/>
      <c r="I45" s="71"/>
      <c r="J45" s="23"/>
      <c r="K45" s="23"/>
      <c r="L45" s="23"/>
      <c r="M45" s="66"/>
      <c r="N45" s="37"/>
      <c r="O45" s="23"/>
      <c r="P45" s="23"/>
      <c r="Q45" s="71"/>
      <c r="R45" s="66"/>
    </row>
    <row r="46" spans="1:22" x14ac:dyDescent="0.25">
      <c r="A46" s="23"/>
      <c r="B46" s="38"/>
      <c r="C46" s="37"/>
      <c r="D46" s="23"/>
      <c r="E46" s="23"/>
      <c r="F46" s="23"/>
      <c r="G46" s="23"/>
      <c r="H46" s="23"/>
      <c r="I46" s="71"/>
      <c r="J46" s="23"/>
      <c r="K46" s="23"/>
      <c r="L46" s="23"/>
      <c r="M46" s="66"/>
      <c r="N46" s="37"/>
      <c r="O46" s="23"/>
      <c r="P46" s="23"/>
      <c r="Q46" s="71"/>
      <c r="R46" s="66"/>
    </row>
    <row r="47" spans="1:22" x14ac:dyDescent="0.25">
      <c r="A47" s="23"/>
      <c r="B47" s="38"/>
      <c r="C47" s="37"/>
      <c r="D47" s="23"/>
      <c r="E47" s="23"/>
      <c r="F47" s="23"/>
      <c r="G47" s="23"/>
      <c r="H47" s="23"/>
      <c r="I47" s="71"/>
      <c r="J47" s="23"/>
      <c r="K47" s="23"/>
      <c r="L47" s="23"/>
      <c r="M47" s="66"/>
      <c r="N47" s="37"/>
      <c r="O47" s="23"/>
      <c r="P47" s="23"/>
      <c r="Q47" s="71"/>
      <c r="R47" s="66"/>
    </row>
    <row r="48" spans="1:22" x14ac:dyDescent="0.25">
      <c r="A48" s="23"/>
      <c r="B48" s="38"/>
      <c r="C48" s="37"/>
      <c r="D48" s="23"/>
      <c r="E48" s="23"/>
      <c r="F48" s="23"/>
      <c r="G48" s="23"/>
      <c r="H48" s="23"/>
      <c r="I48" s="71"/>
      <c r="J48" s="23"/>
      <c r="K48" s="23"/>
      <c r="L48" s="23"/>
      <c r="M48" s="66"/>
      <c r="N48" s="37"/>
      <c r="O48" s="23"/>
      <c r="P48" s="23"/>
      <c r="Q48" s="71"/>
      <c r="R48" s="66"/>
    </row>
    <row r="49" spans="1:18" x14ac:dyDescent="0.25">
      <c r="A49" s="23"/>
      <c r="B49" s="38"/>
      <c r="C49" s="37"/>
      <c r="D49" s="23"/>
      <c r="E49" s="23"/>
      <c r="F49" s="23"/>
      <c r="G49" s="23"/>
      <c r="H49" s="23"/>
      <c r="I49" s="71"/>
      <c r="J49" s="23"/>
      <c r="K49" s="23"/>
      <c r="L49" s="23"/>
      <c r="M49" s="66"/>
      <c r="N49" s="37"/>
      <c r="O49" s="23"/>
      <c r="P49" s="23"/>
      <c r="Q49" s="71"/>
      <c r="R49" s="66"/>
    </row>
    <row r="50" spans="1:18" x14ac:dyDescent="0.25">
      <c r="A50" s="23"/>
      <c r="B50" s="38"/>
      <c r="C50" s="37"/>
      <c r="D50" s="23"/>
      <c r="E50" s="23"/>
      <c r="F50" s="23"/>
      <c r="G50" s="23"/>
      <c r="H50" s="23"/>
      <c r="I50" s="71"/>
      <c r="J50" s="23"/>
      <c r="K50" s="23"/>
      <c r="L50" s="23"/>
      <c r="M50" s="66"/>
      <c r="N50" s="37"/>
      <c r="O50" s="23"/>
      <c r="P50" s="23"/>
      <c r="Q50" s="71"/>
      <c r="R50" s="66"/>
    </row>
    <row r="51" spans="1:18" x14ac:dyDescent="0.25">
      <c r="A51" s="23"/>
      <c r="B51" s="38"/>
      <c r="C51" s="37"/>
      <c r="D51" s="23"/>
      <c r="E51" s="23"/>
      <c r="F51" s="23"/>
      <c r="G51" s="23"/>
      <c r="H51" s="23"/>
      <c r="I51" s="71"/>
      <c r="J51" s="23"/>
      <c r="K51" s="23"/>
      <c r="L51" s="23"/>
      <c r="M51" s="66"/>
      <c r="N51" s="37"/>
      <c r="O51" s="23"/>
      <c r="P51" s="23"/>
      <c r="Q51" s="71"/>
      <c r="R51" s="66"/>
    </row>
    <row r="52" spans="1:18" x14ac:dyDescent="0.25">
      <c r="A52" s="23"/>
      <c r="B52" s="38"/>
      <c r="C52" s="37"/>
      <c r="D52" s="23"/>
      <c r="E52" s="23"/>
      <c r="F52" s="23"/>
      <c r="G52" s="23"/>
      <c r="H52" s="23"/>
      <c r="I52" s="71"/>
      <c r="J52" s="23"/>
      <c r="K52" s="23"/>
      <c r="L52" s="23"/>
      <c r="M52" s="66"/>
      <c r="N52" s="37"/>
      <c r="O52" s="23"/>
      <c r="P52" s="23"/>
      <c r="Q52" s="71"/>
      <c r="R52" s="66"/>
    </row>
    <row r="53" spans="1:18" x14ac:dyDescent="0.25">
      <c r="A53" s="23"/>
      <c r="B53" s="38"/>
      <c r="C53" s="37"/>
      <c r="D53" s="23"/>
      <c r="E53" s="23"/>
      <c r="F53" s="23"/>
      <c r="G53" s="23"/>
      <c r="H53" s="23"/>
      <c r="I53" s="71"/>
      <c r="J53" s="23"/>
      <c r="K53" s="23"/>
      <c r="L53" s="23"/>
      <c r="M53" s="66"/>
      <c r="N53" s="37"/>
      <c r="O53" s="23"/>
      <c r="P53" s="23"/>
      <c r="Q53" s="71"/>
      <c r="R53" s="66"/>
    </row>
    <row r="54" spans="1:18" ht="51.75" customHeight="1" x14ac:dyDescent="0.25">
      <c r="A54" s="97" t="s">
        <v>37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</row>
    <row r="55" spans="1:18" ht="19.5" customHeight="1" x14ac:dyDescent="0.25">
      <c r="A55" s="95" t="s">
        <v>38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58"/>
      <c r="R55" s="15"/>
    </row>
    <row r="56" spans="1:18" x14ac:dyDescent="0.25">
      <c r="A56" s="14" t="s">
        <v>39</v>
      </c>
      <c r="B56" s="39"/>
      <c r="C56" s="40"/>
      <c r="D56" s="15"/>
      <c r="E56" s="15"/>
      <c r="F56" s="15"/>
      <c r="G56" s="15"/>
      <c r="H56" s="15"/>
      <c r="I56" s="58"/>
      <c r="J56" s="15"/>
      <c r="K56" s="15"/>
      <c r="L56" s="15"/>
      <c r="M56" s="15"/>
      <c r="N56" s="15"/>
      <c r="O56" s="15"/>
      <c r="P56" s="15"/>
      <c r="Q56" s="58"/>
      <c r="R56" s="15"/>
    </row>
    <row r="59" spans="1:18" ht="21" x14ac:dyDescent="0.25">
      <c r="C59" s="67"/>
      <c r="D59" s="67"/>
      <c r="E59" s="67"/>
      <c r="F59" s="67"/>
      <c r="G59" s="67"/>
      <c r="H59" s="67"/>
      <c r="I59" s="67"/>
      <c r="J59" s="67"/>
      <c r="K59" s="67"/>
      <c r="L59" s="68"/>
      <c r="M59" s="67"/>
      <c r="N59" s="67"/>
      <c r="O59" s="67"/>
      <c r="P59" s="67"/>
      <c r="Q59" s="67"/>
      <c r="R59" s="67"/>
    </row>
    <row r="60" spans="1:18" ht="18.75" x14ac:dyDescent="0.3">
      <c r="I60" s="60"/>
      <c r="J60" s="60"/>
      <c r="K60" s="60"/>
      <c r="L60" s="60"/>
    </row>
    <row r="61" spans="1:18" ht="18.75" x14ac:dyDescent="0.3">
      <c r="I61" s="60"/>
      <c r="J61" s="60"/>
      <c r="K61" s="60"/>
      <c r="L61" s="61"/>
    </row>
    <row r="62" spans="1:18" ht="18.75" x14ac:dyDescent="0.3">
      <c r="I62" s="60"/>
      <c r="J62" s="60"/>
      <c r="K62" s="60"/>
      <c r="L62" s="62"/>
    </row>
    <row r="63" spans="1:18" ht="18.75" x14ac:dyDescent="0.3">
      <c r="I63" s="60"/>
      <c r="J63" s="60"/>
      <c r="K63" s="60"/>
      <c r="L63" s="60"/>
    </row>
  </sheetData>
  <autoFilter ref="A14:R56"/>
  <mergeCells count="29">
    <mergeCell ref="K9:K11"/>
    <mergeCell ref="A55:P55"/>
    <mergeCell ref="N9:N11"/>
    <mergeCell ref="O9:O11"/>
    <mergeCell ref="P9:P11"/>
    <mergeCell ref="A54:R54"/>
    <mergeCell ref="Q9:Q11"/>
    <mergeCell ref="C15:R15"/>
    <mergeCell ref="C30:R30"/>
    <mergeCell ref="C37:R37"/>
    <mergeCell ref="C43:R43"/>
    <mergeCell ref="L9:L11"/>
    <mergeCell ref="M9:M11"/>
    <mergeCell ref="A6:R6"/>
    <mergeCell ref="A7:R7"/>
    <mergeCell ref="A8:A13"/>
    <mergeCell ref="B8:B13"/>
    <mergeCell ref="C8:M8"/>
    <mergeCell ref="N8:R8"/>
    <mergeCell ref="C9:C11"/>
    <mergeCell ref="D9:D11"/>
    <mergeCell ref="E9:E11"/>
    <mergeCell ref="F9:F11"/>
    <mergeCell ref="G9:G11"/>
    <mergeCell ref="R9:R11"/>
    <mergeCell ref="C12:R12"/>
    <mergeCell ref="H9:H11"/>
    <mergeCell ref="I9:I11"/>
    <mergeCell ref="J9:J11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A1:D32"/>
  <sheetViews>
    <sheetView tabSelected="1" view="pageBreakPreview" zoomScaleNormal="100" zoomScaleSheetLayoutView="100" workbookViewId="0">
      <selection activeCell="B14" sqref="B14"/>
    </sheetView>
  </sheetViews>
  <sheetFormatPr defaultColWidth="9.140625" defaultRowHeight="16.5" x14ac:dyDescent="0.25"/>
  <cols>
    <col min="1" max="1" width="10.42578125" style="3" customWidth="1"/>
    <col min="2" max="2" width="30.28515625" style="3" customWidth="1"/>
    <col min="3" max="3" width="32.28515625" style="3" customWidth="1"/>
    <col min="4" max="4" width="27.85546875" style="3" customWidth="1"/>
    <col min="5" max="5" width="9.140625" style="3"/>
    <col min="6" max="6" width="15" style="3" customWidth="1"/>
    <col min="7" max="16384" width="9.140625" style="3"/>
  </cols>
  <sheetData>
    <row r="1" spans="1:4" x14ac:dyDescent="0.25">
      <c r="D1" s="4" t="s">
        <v>61</v>
      </c>
    </row>
    <row r="2" spans="1:4" x14ac:dyDescent="0.25">
      <c r="D2" s="12" t="s">
        <v>81</v>
      </c>
    </row>
    <row r="3" spans="1:4" x14ac:dyDescent="0.25">
      <c r="D3" s="12" t="s">
        <v>80</v>
      </c>
    </row>
    <row r="4" spans="1:4" x14ac:dyDescent="0.25">
      <c r="D4" s="12"/>
    </row>
    <row r="5" spans="1:4" ht="39" customHeight="1" x14ac:dyDescent="0.25">
      <c r="A5" s="106" t="s">
        <v>62</v>
      </c>
      <c r="B5" s="106"/>
      <c r="C5" s="106"/>
      <c r="D5" s="106"/>
    </row>
    <row r="6" spans="1:4" ht="18" customHeight="1" x14ac:dyDescent="0.25">
      <c r="A6" s="107" t="s">
        <v>73</v>
      </c>
      <c r="B6" s="107"/>
      <c r="C6" s="107"/>
      <c r="D6" s="107"/>
    </row>
    <row r="7" spans="1:4" ht="18" customHeight="1" x14ac:dyDescent="0.25">
      <c r="A7" s="5"/>
      <c r="B7" s="5"/>
      <c r="C7" s="5"/>
      <c r="D7" s="5"/>
    </row>
    <row r="8" spans="1:4" ht="33" customHeight="1" x14ac:dyDescent="0.25">
      <c r="A8" s="108" t="s">
        <v>79</v>
      </c>
      <c r="B8" s="108"/>
      <c r="C8" s="108"/>
      <c r="D8" s="108"/>
    </row>
    <row r="10" spans="1:4" ht="52.5" customHeight="1" x14ac:dyDescent="0.25">
      <c r="A10" s="6" t="s">
        <v>63</v>
      </c>
      <c r="B10" s="6" t="s">
        <v>64</v>
      </c>
      <c r="C10" s="6" t="s">
        <v>65</v>
      </c>
      <c r="D10" s="6" t="s">
        <v>66</v>
      </c>
    </row>
    <row r="11" spans="1:4" ht="33" customHeight="1" x14ac:dyDescent="0.25">
      <c r="A11" s="109" t="s">
        <v>67</v>
      </c>
      <c r="B11" s="110" t="s">
        <v>75</v>
      </c>
      <c r="C11" s="7" t="s">
        <v>68</v>
      </c>
      <c r="D11" s="8">
        <f>МОБ!V37</f>
        <v>0.31578947368421051</v>
      </c>
    </row>
    <row r="12" spans="1:4" ht="33" hidden="1" customHeight="1" x14ac:dyDescent="0.25">
      <c r="A12" s="109"/>
      <c r="B12" s="111"/>
      <c r="C12" s="7"/>
      <c r="D12" s="8"/>
    </row>
    <row r="13" spans="1:4" ht="34.5" customHeight="1" x14ac:dyDescent="0.25">
      <c r="A13" s="6" t="s">
        <v>70</v>
      </c>
      <c r="B13" s="10" t="s">
        <v>76</v>
      </c>
      <c r="C13" s="7" t="s">
        <v>69</v>
      </c>
      <c r="D13" s="8">
        <f>'Городская поликлиника'!V37</f>
        <v>0.53846153846153844</v>
      </c>
    </row>
    <row r="14" spans="1:4" ht="33" x14ac:dyDescent="0.25">
      <c r="A14" s="6" t="s">
        <v>71</v>
      </c>
      <c r="B14" s="10" t="s">
        <v>77</v>
      </c>
      <c r="C14" s="7" t="s">
        <v>86</v>
      </c>
      <c r="D14" s="8">
        <f>'Детская больница'!V37</f>
        <v>1</v>
      </c>
    </row>
    <row r="16" spans="1:4" ht="32.25" customHeight="1" x14ac:dyDescent="0.25">
      <c r="A16" s="108" t="s">
        <v>74</v>
      </c>
      <c r="B16" s="108"/>
      <c r="C16" s="108"/>
      <c r="D16" s="108"/>
    </row>
    <row r="18" spans="1:4" ht="52.5" customHeight="1" x14ac:dyDescent="0.25">
      <c r="A18" s="6" t="s">
        <v>63</v>
      </c>
      <c r="B18" s="6" t="s">
        <v>64</v>
      </c>
      <c r="C18" s="6" t="s">
        <v>65</v>
      </c>
      <c r="D18" s="6" t="s">
        <v>66</v>
      </c>
    </row>
    <row r="19" spans="1:4" ht="33" x14ac:dyDescent="0.25">
      <c r="A19" s="109" t="s">
        <v>67</v>
      </c>
      <c r="B19" s="110" t="s">
        <v>75</v>
      </c>
      <c r="C19" s="7" t="s">
        <v>68</v>
      </c>
      <c r="D19" s="8">
        <f>МОБ!$V$43</f>
        <v>0.33333333333333331</v>
      </c>
    </row>
    <row r="20" spans="1:4" ht="33" x14ac:dyDescent="0.25">
      <c r="A20" s="109"/>
      <c r="B20" s="111"/>
      <c r="C20" s="7" t="s">
        <v>69</v>
      </c>
      <c r="D20" s="8">
        <f>'Городская поликлиника'!V43</f>
        <v>0</v>
      </c>
    </row>
    <row r="21" spans="1:4" ht="36.75" customHeight="1" x14ac:dyDescent="0.25">
      <c r="A21" s="11" t="s">
        <v>70</v>
      </c>
      <c r="B21" s="10" t="s">
        <v>76</v>
      </c>
      <c r="C21" s="7"/>
      <c r="D21" s="8">
        <v>0</v>
      </c>
    </row>
    <row r="22" spans="1:4" x14ac:dyDescent="0.25">
      <c r="A22" s="11" t="s">
        <v>71</v>
      </c>
      <c r="B22" s="10" t="s">
        <v>77</v>
      </c>
      <c r="C22" s="9" t="s">
        <v>72</v>
      </c>
      <c r="D22" s="8"/>
    </row>
    <row r="24" spans="1:4" ht="36" customHeight="1" x14ac:dyDescent="0.25">
      <c r="A24" s="108" t="s">
        <v>89</v>
      </c>
      <c r="B24" s="108"/>
      <c r="C24" s="108"/>
      <c r="D24" s="108"/>
    </row>
    <row r="26" spans="1:4" ht="55.5" customHeight="1" x14ac:dyDescent="0.25">
      <c r="A26" s="6" t="s">
        <v>63</v>
      </c>
      <c r="B26" s="6" t="s">
        <v>64</v>
      </c>
      <c r="C26" s="6" t="s">
        <v>65</v>
      </c>
      <c r="D26" s="6" t="s">
        <v>66</v>
      </c>
    </row>
    <row r="27" spans="1:4" ht="30" customHeight="1" x14ac:dyDescent="0.25">
      <c r="A27" s="109" t="s">
        <v>67</v>
      </c>
      <c r="B27" s="110" t="s">
        <v>75</v>
      </c>
      <c r="C27" s="7" t="s">
        <v>68</v>
      </c>
      <c r="D27" s="8">
        <f>[1]ПР_1_МОБ!W87</f>
        <v>0</v>
      </c>
    </row>
    <row r="28" spans="1:4" hidden="1" x14ac:dyDescent="0.25">
      <c r="A28" s="109"/>
      <c r="B28" s="111"/>
      <c r="C28" s="7"/>
      <c r="D28" s="8">
        <f>'[1]ПР_1_Городская пол-ка'!W87</f>
        <v>0</v>
      </c>
    </row>
    <row r="29" spans="1:4" ht="30" customHeight="1" x14ac:dyDescent="0.25">
      <c r="A29" s="11" t="s">
        <v>70</v>
      </c>
      <c r="B29" s="10" t="s">
        <v>76</v>
      </c>
      <c r="C29" s="7"/>
      <c r="D29" s="8"/>
    </row>
    <row r="30" spans="1:4" ht="33" x14ac:dyDescent="0.25">
      <c r="A30" s="11" t="s">
        <v>71</v>
      </c>
      <c r="B30" s="10" t="s">
        <v>77</v>
      </c>
      <c r="C30" s="7" t="s">
        <v>69</v>
      </c>
      <c r="D30" s="8">
        <v>1</v>
      </c>
    </row>
    <row r="31" spans="1:4" ht="10.5" customHeight="1" x14ac:dyDescent="0.25"/>
    <row r="32" spans="1:4" ht="78" customHeight="1" x14ac:dyDescent="0.3">
      <c r="A32" s="112" t="s">
        <v>78</v>
      </c>
      <c r="B32" s="112"/>
      <c r="C32" s="112"/>
      <c r="D32" s="112"/>
    </row>
  </sheetData>
  <mergeCells count="12">
    <mergeCell ref="A32:D32"/>
    <mergeCell ref="A16:D16"/>
    <mergeCell ref="A19:A20"/>
    <mergeCell ref="B19:B20"/>
    <mergeCell ref="A24:D24"/>
    <mergeCell ref="A27:A28"/>
    <mergeCell ref="B27:B28"/>
    <mergeCell ref="A5:D5"/>
    <mergeCell ref="A6:D6"/>
    <mergeCell ref="A8:D8"/>
    <mergeCell ref="A11:A12"/>
    <mergeCell ref="B11:B12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МОБ</vt:lpstr>
      <vt:lpstr>Детская больница</vt:lpstr>
      <vt:lpstr>Городская поликлиника</vt:lpstr>
      <vt:lpstr>Прил_2_Ранжирование</vt:lpstr>
      <vt:lpstr>'Городская поликлиника'!Заголовки_для_печати</vt:lpstr>
      <vt:lpstr>'Детская больница'!Заголовки_для_печати</vt:lpstr>
      <vt:lpstr>МОБ!Заголовки_для_печати</vt:lpstr>
      <vt:lpstr>'Городская поликлиника'!Область_печати</vt:lpstr>
      <vt:lpstr>'Детская больница'!Область_печати</vt:lpstr>
      <vt:lpstr>МОБ!Область_печати</vt:lpstr>
      <vt:lpstr>Прил_2_Ранжирование!Область_печати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2022-02-28T09:59:06Z</dcterms:created>
  <dcterms:modified xsi:type="dcterms:W3CDTF">2023-06-28T05:58:16Z</dcterms:modified>
</cp:coreProperties>
</file>