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3 год\Протокол № 6\Приложение к вопросу № 06-02 от 19.05.2023 (ДС № 3)\Доп.соглашение № 3 от 19.05.2023\"/>
    </mc:Choice>
  </mc:AlternateContent>
  <bookViews>
    <workbookView xWindow="120" yWindow="1245" windowWidth="24915" windowHeight="9915" firstSheet="4" activeTab="4"/>
  </bookViews>
  <sheets>
    <sheet name="ФОТ (общий ФОТ) " sheetId="15" state="hidden" r:id="rId1"/>
    <sheet name="Коэф. по ФОТ (2)" sheetId="20" state="hidden" r:id="rId2"/>
    <sheet name="СМП 2017  (2)" sheetId="19" state="hidden" r:id="rId3"/>
    <sheet name="Коэф. плотности" sheetId="18" state="hidden" r:id="rId4"/>
    <sheet name="СМП 2023 " sheetId="6" r:id="rId5"/>
  </sheets>
  <externalReferences>
    <externalReference r:id="rId6"/>
  </externalReferences>
  <definedNames>
    <definedName name="_xlnm._FilterDatabase" localSheetId="2" hidden="1">'СМП 2017  (2)'!$A$7:$Q$15</definedName>
    <definedName name="_xlnm._FilterDatabase" localSheetId="4" hidden="1">'СМП 2023 '!$A$11:$M$13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2">'СМП 2017  (2)'!$4:$6</definedName>
    <definedName name="_xlnm.Print_Titles" localSheetId="4">'СМП 2023 '!$8:$10</definedName>
    <definedName name="_xlnm.Print_Area" localSheetId="3">'Коэф. плотности'!$A$1:$F$18</definedName>
    <definedName name="_xlnm.Print_Area" localSheetId="1">'Коэф. по ФОТ (2)'!$A$1:$F$18</definedName>
    <definedName name="_xlnm.Print_Area" localSheetId="2">'СМП 2017  (2)'!$B$1:$O$16</definedName>
    <definedName name="_xlnm.Print_Area" localSheetId="4">'СМП 2023 '!$B$1:$M$13</definedName>
    <definedName name="_xlnm.Print_Area" localSheetId="0">'ФОТ (общий ФОТ) '!$A$1:$E$16</definedName>
  </definedNames>
  <calcPr calcId="162913"/>
</workbook>
</file>

<file path=xl/calcChain.xml><?xml version="1.0" encoding="utf-8"?>
<calcChain xmlns="http://schemas.openxmlformats.org/spreadsheetml/2006/main">
  <c r="D16" i="20" l="1"/>
  <c r="E17" i="19"/>
  <c r="P17" i="19" l="1"/>
  <c r="V16" i="19"/>
  <c r="Q17" i="19" l="1"/>
  <c r="D16" i="18"/>
  <c r="C7" i="15"/>
  <c r="C8" i="15"/>
  <c r="C9" i="15"/>
  <c r="C10" i="15"/>
  <c r="C11" i="15"/>
  <c r="C12" i="15"/>
  <c r="C13" i="15"/>
  <c r="C14" i="15"/>
  <c r="P19" i="19" l="1"/>
  <c r="P20" i="19" s="1"/>
  <c r="C15" i="20"/>
  <c r="F11" i="19"/>
  <c r="C31" i="18"/>
  <c r="C15" i="18"/>
  <c r="E15" i="18" s="1"/>
  <c r="C14" i="20"/>
  <c r="F9" i="19"/>
  <c r="C14" i="18"/>
  <c r="E14" i="18" s="1"/>
  <c r="C30" i="18"/>
  <c r="C13" i="20"/>
  <c r="F15" i="19"/>
  <c r="C13" i="18"/>
  <c r="E13" i="18" s="1"/>
  <c r="C29" i="18"/>
  <c r="C12" i="20"/>
  <c r="F13" i="19"/>
  <c r="C28" i="18"/>
  <c r="C12" i="18"/>
  <c r="E12" i="18" s="1"/>
  <c r="C11" i="20"/>
  <c r="F14" i="19"/>
  <c r="C27" i="18"/>
  <c r="C11" i="18"/>
  <c r="E11" i="18" s="1"/>
  <c r="C10" i="20"/>
  <c r="F12" i="19"/>
  <c r="C10" i="18"/>
  <c r="E10" i="18" s="1"/>
  <c r="C26" i="18"/>
  <c r="C9" i="20"/>
  <c r="F10" i="19"/>
  <c r="C9" i="18"/>
  <c r="E9" i="18" s="1"/>
  <c r="C25" i="18"/>
  <c r="C8" i="20"/>
  <c r="F8" i="19"/>
  <c r="C8" i="18"/>
  <c r="C24" i="18"/>
  <c r="F16" i="19" l="1"/>
  <c r="F17" i="19" s="1"/>
  <c r="C16" i="20"/>
  <c r="E8" i="20" s="1"/>
  <c r="C32" i="18"/>
  <c r="E32" i="18" s="1"/>
  <c r="E8" i="18"/>
  <c r="C16" i="18"/>
  <c r="E16" i="18" s="1"/>
  <c r="E8" i="19" l="1"/>
  <c r="E10" i="19" s="1"/>
  <c r="R16" i="19"/>
  <c r="E15" i="20"/>
  <c r="F15" i="20" s="1"/>
  <c r="H11" i="19" s="1"/>
  <c r="E14" i="20"/>
  <c r="F14" i="20" s="1"/>
  <c r="H9" i="19" s="1"/>
  <c r="E9" i="20"/>
  <c r="F9" i="20" s="1"/>
  <c r="H10" i="19" s="1"/>
  <c r="E13" i="20"/>
  <c r="F13" i="20" s="1"/>
  <c r="H15" i="19" s="1"/>
  <c r="E10" i="20"/>
  <c r="F10" i="20" s="1"/>
  <c r="H12" i="19" s="1"/>
  <c r="E11" i="20"/>
  <c r="F11" i="20" s="1"/>
  <c r="H14" i="19" s="1"/>
  <c r="T16" i="19"/>
  <c r="E12" i="20"/>
  <c r="F12" i="20" s="1"/>
  <c r="H13" i="19" s="1"/>
  <c r="F8" i="20"/>
  <c r="H8" i="19" s="1"/>
  <c r="F15" i="18"/>
  <c r="I11" i="19" s="1"/>
  <c r="F10" i="18"/>
  <c r="I12" i="19" s="1"/>
  <c r="F31" i="18"/>
  <c r="F27" i="18"/>
  <c r="F14" i="18"/>
  <c r="I9" i="19" s="1"/>
  <c r="F25" i="18"/>
  <c r="F9" i="18"/>
  <c r="I10" i="19" s="1"/>
  <c r="F29" i="18"/>
  <c r="F13" i="18"/>
  <c r="I15" i="19" s="1"/>
  <c r="F12" i="18"/>
  <c r="I13" i="19" s="1"/>
  <c r="F26" i="18"/>
  <c r="F30" i="18"/>
  <c r="F28" i="18"/>
  <c r="F11" i="18"/>
  <c r="I14" i="19" s="1"/>
  <c r="F24" i="18"/>
  <c r="F8" i="18"/>
  <c r="I8" i="19" s="1"/>
  <c r="T8" i="19" l="1"/>
  <c r="E16" i="20"/>
  <c r="E12" i="19"/>
  <c r="T10" i="19"/>
  <c r="E9" i="19" l="1"/>
  <c r="T12" i="19"/>
  <c r="E14" i="19"/>
  <c r="E13" i="19" l="1"/>
  <c r="T14" i="19"/>
  <c r="E11" i="19"/>
  <c r="T11" i="19" s="1"/>
  <c r="U11" i="19" s="1"/>
  <c r="T9" i="19"/>
  <c r="U9" i="19" s="1"/>
  <c r="I7" i="15"/>
  <c r="T13" i="19" l="1"/>
  <c r="U13" i="19" s="1"/>
  <c r="U17" i="19" s="1"/>
  <c r="E15" i="19"/>
  <c r="T15" i="19" s="1"/>
  <c r="U15" i="19" s="1"/>
  <c r="D15" i="15"/>
  <c r="I14" i="15"/>
  <c r="I13" i="15"/>
  <c r="G12" i="15"/>
  <c r="C15" i="15"/>
  <c r="I8" i="15"/>
  <c r="G8" i="15" l="1"/>
  <c r="G10" i="15"/>
  <c r="I10" i="15"/>
  <c r="G13" i="15"/>
  <c r="G14" i="15"/>
  <c r="G11" i="15"/>
  <c r="H11" i="15" s="1"/>
  <c r="I11" i="15" s="1"/>
  <c r="I12" i="15"/>
  <c r="G9" i="15" l="1"/>
  <c r="E15" i="15"/>
  <c r="I9" i="15"/>
  <c r="G10" i="19" l="1"/>
  <c r="J10" i="19" s="1"/>
  <c r="R10" i="19" s="1"/>
  <c r="G12" i="19"/>
  <c r="J12" i="19" s="1"/>
  <c r="R12" i="19" s="1"/>
  <c r="G14" i="19"/>
  <c r="J14" i="19" s="1"/>
  <c r="R14" i="19" s="1"/>
  <c r="G8" i="19"/>
  <c r="J8" i="19" s="1"/>
  <c r="R8" i="19" s="1"/>
  <c r="G15" i="19"/>
  <c r="J15" i="19" s="1"/>
  <c r="R15" i="19" s="1"/>
  <c r="G9" i="19"/>
  <c r="J9" i="19" s="1"/>
  <c r="R9" i="19" s="1"/>
  <c r="G11" i="19"/>
  <c r="J11" i="19" s="1"/>
  <c r="R11" i="19" s="1"/>
  <c r="G13" i="19"/>
  <c r="J13" i="19" s="1"/>
  <c r="R13" i="19" s="1"/>
  <c r="S11" i="19" l="1"/>
  <c r="K10" i="19" s="1"/>
  <c r="L10" i="19" s="1"/>
  <c r="Q11" i="19" s="1"/>
  <c r="S13" i="19"/>
  <c r="S17" i="19" s="1"/>
  <c r="S15" i="19"/>
  <c r="K14" i="19" s="1"/>
  <c r="L14" i="19" s="1"/>
  <c r="Q14" i="19" s="1"/>
  <c r="S9" i="19"/>
  <c r="K8" i="19" s="1"/>
  <c r="L8" i="19" s="1"/>
  <c r="Q8" i="19" s="1"/>
  <c r="Q10" i="19" l="1"/>
  <c r="K12" i="19"/>
  <c r="L12" i="19" s="1"/>
  <c r="Q13" i="19" s="1"/>
  <c r="Q15" i="19"/>
  <c r="Q9" i="19"/>
  <c r="Q12" i="19" l="1"/>
  <c r="Q16" i="19"/>
  <c r="M8" i="19" s="1"/>
  <c r="N10" i="19" s="1"/>
  <c r="N12" i="19" l="1"/>
  <c r="O12" i="19" s="1"/>
  <c r="P12" i="19" s="1"/>
  <c r="Y12" i="19" s="1"/>
  <c r="N8" i="19"/>
  <c r="N14" i="19"/>
  <c r="O14" i="19" s="1"/>
  <c r="P14" i="19" s="1"/>
  <c r="Y14" i="19" s="1"/>
  <c r="O8" i="19"/>
  <c r="O9" i="19"/>
  <c r="P9" i="19" s="1"/>
  <c r="Y9" i="19" s="1"/>
  <c r="O10" i="19"/>
  <c r="P10" i="19" s="1"/>
  <c r="Y10" i="19" s="1"/>
  <c r="O11" i="19"/>
  <c r="P11" i="19" s="1"/>
  <c r="Y11" i="19" s="1"/>
  <c r="O13" i="19" l="1"/>
  <c r="P13" i="19" s="1"/>
  <c r="Y13" i="19" s="1"/>
  <c r="O15" i="19"/>
  <c r="P15" i="19" s="1"/>
  <c r="Y15" i="19" s="1"/>
  <c r="P8" i="19"/>
  <c r="O16" i="19" l="1"/>
  <c r="O17" i="19" s="1"/>
  <c r="Y8" i="19"/>
  <c r="P16" i="19"/>
  <c r="P18" i="19" s="1"/>
  <c r="X14" i="19" l="1"/>
  <c r="X12" i="19"/>
  <c r="X13" i="19"/>
  <c r="X15" i="19"/>
  <c r="X11" i="19"/>
  <c r="X10" i="19"/>
  <c r="X8" i="19"/>
  <c r="X9" i="19" l="1"/>
</calcChain>
</file>

<file path=xl/sharedStrings.xml><?xml version="1.0" encoding="utf-8"?>
<sst xmlns="http://schemas.openxmlformats.org/spreadsheetml/2006/main" count="139" uniqueCount="72">
  <si>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</si>
  <si>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</si>
  <si>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</si>
  <si>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</si>
  <si>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</si>
  <si>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</si>
  <si>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"Станция скорой медицинской помощи"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</si>
  <si>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</si>
  <si>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</si>
  <si>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</si>
  <si>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</si>
  <si>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</si>
  <si>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Средневзвешенное значение Кдинт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</si>
  <si>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</si>
  <si>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</si>
  <si>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</si>
  <si>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t>КОЭФФИЦИЕНТОВ ДИФФЕРЕНЦИАЦИИ УЧИТЫВАЮЩЕГО ДОСТИЖЕНИЕ ЦЕЛЕВЫХ ПОКАЗАТЕЛЕЙ УРОВНЯ ЗАРАБОТНОЙ ПЛАТЫ МЕДИЦИНСКИХ РАБОТНИКОВ, УСТАНОВЛЕННЫХ РЕГИОНАЛЬНОЙ "ДОРОЖНОЙ КАРТОЙ"</t>
  </si>
  <si>
    <t>Фонд оплаты труда, учитывающий достижение целевых показателей уровня заработной платы медицинских работников, установленных региональной "дорожной картой"</t>
  </si>
  <si>
    <t>Численность обслуживаемых, застрахованных лиц  на 01.01.16 (чел.)</t>
  </si>
  <si>
    <t>Фонд оплаты труда, рассчитанный по подушевому нормативу</t>
  </si>
  <si>
    <r>
      <t>Коэффициент дифференциации, учитывающий достижение целевых показателей уровня заработной платы медицинских работников, установленных региональной "дорожной картой" (</t>
    </r>
    <r>
      <rPr>
        <sz val="14"/>
        <rFont val="Times New Roman"/>
        <family val="1"/>
        <charset val="204"/>
      </rPr>
      <t>КД</t>
    </r>
    <r>
      <rPr>
        <sz val="8"/>
        <rFont val="Times New Roman"/>
        <family val="1"/>
        <charset val="204"/>
      </rPr>
      <t>ЗП</t>
    </r>
    <r>
      <rPr>
        <sz val="12"/>
        <rFont val="Times New Roman"/>
        <family val="1"/>
        <charset val="204"/>
      </rPr>
      <t>)</t>
    </r>
  </si>
  <si>
    <t>По уровню ФОТ</t>
  </si>
  <si>
    <t>По плотности населения</t>
  </si>
  <si>
    <r>
      <rPr>
        <sz val="14"/>
        <rFont val="Times New Roman"/>
        <family val="1"/>
        <charset val="204"/>
      </rPr>
      <t>К</t>
    </r>
    <r>
      <rPr>
        <sz val="16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ПН</t>
    </r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</si>
  <si>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</si>
  <si>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t>стимулирующие</t>
  </si>
  <si>
    <t xml:space="preserve">ИТОГО </t>
  </si>
  <si>
    <t>ИТОГО ФОТ на 2016 год</t>
  </si>
  <si>
    <t>ФОТ  на 2015 год</t>
  </si>
  <si>
    <t>ФОТ  на 2014 год</t>
  </si>
  <si>
    <t>утверждено</t>
  </si>
  <si>
    <t>разница с 2016 годом</t>
  </si>
  <si>
    <t>рассчёт МО по тарификации</t>
  </si>
  <si>
    <t>СКД интi</t>
  </si>
  <si>
    <r>
      <t>КД</t>
    </r>
    <r>
      <rPr>
        <b/>
        <sz val="9"/>
        <rFont val="Times New Roman"/>
        <family val="1"/>
        <charset val="204"/>
      </rPr>
      <t>ПВС</t>
    </r>
  </si>
  <si>
    <r>
      <t>КД</t>
    </r>
    <r>
      <rPr>
        <b/>
        <sz val="9"/>
        <rFont val="Times New Roman"/>
        <family val="1"/>
        <charset val="204"/>
      </rPr>
      <t>ЗП</t>
    </r>
  </si>
  <si>
    <t>Дифференцированны подушевой норматив финасирования 
СМП  для i группы</t>
  </si>
  <si>
    <t>Дпнi</t>
  </si>
  <si>
    <t>ПК</t>
  </si>
  <si>
    <t>для расчётов</t>
  </si>
  <si>
    <t>Объем финансового обеспечения  медицинской организации, оказывающей СМП по подушевому финансированию</t>
  </si>
  <si>
    <t>для расчёта ПК</t>
  </si>
  <si>
    <t>ФДпнi</t>
  </si>
  <si>
    <t>в месяц</t>
  </si>
  <si>
    <r>
      <t xml:space="preserve">Подушевой норматив финасирования 
СМП                               </t>
    </r>
    <r>
      <rPr>
        <b/>
        <sz val="14"/>
        <rFont val="Times New Roman"/>
        <family val="1"/>
        <charset val="204"/>
      </rPr>
      <t xml:space="preserve"> в месяц</t>
    </r>
  </si>
  <si>
    <t>не удалять - участвует в расчётах</t>
  </si>
  <si>
    <t>Фактический дифференцированный подушевой норматив финансирования 
СМП  для i группы</t>
  </si>
  <si>
    <t>Поправочный коэффициент</t>
  </si>
  <si>
    <t>Интегрированный коэфициент</t>
  </si>
  <si>
    <t>Кол-во вызовов</t>
  </si>
  <si>
    <t>Объем финансового обеспечения  медицинских организаций, оказывающих скорую медицинскую помощь с 01.01.2017 года</t>
  </si>
  <si>
    <t>за 2016 год</t>
  </si>
  <si>
    <t>Численность прикрепленных, застрахованных лиц                                              на 01.04.16 (чел.)</t>
  </si>
  <si>
    <t>Объем финансового обеспечения  медицинской организации, оказывающей СМП по подушевому финансированию с 01.01.2017г.</t>
  </si>
  <si>
    <t>на год</t>
  </si>
  <si>
    <t>КОЭФФИЦИЕНТА ПЛОТНОСТИ НАСЕЛЕНИЯ</t>
  </si>
  <si>
    <t>Таблица 1</t>
  </si>
  <si>
    <t>Подушевой норматив финасирования 
СМП                          (на месяц)</t>
  </si>
  <si>
    <t>ГБУЗ "Магаданская областная больница"</t>
  </si>
  <si>
    <r>
      <t>КД</t>
    </r>
    <r>
      <rPr>
        <b/>
        <sz val="11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</si>
  <si>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ПВ</t>
    </r>
  </si>
  <si>
    <t>КДур</t>
  </si>
  <si>
    <t xml:space="preserve"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размер медицинской организации) </t>
  </si>
  <si>
    <t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субъекте РФ</t>
  </si>
  <si>
    <t>Коэффициенты дифференциации, участвующие дифференцированного подушевого норматива финансирования скорой медицинской помощи</t>
  </si>
  <si>
    <r>
      <rPr>
        <b/>
        <sz val="20"/>
        <rFont val="Times New Roman"/>
        <family val="1"/>
        <charset val="204"/>
      </rPr>
      <t>ПН</t>
    </r>
    <r>
      <rPr>
        <b/>
        <sz val="14"/>
        <rFont val="Times New Roman"/>
        <family val="1"/>
        <charset val="204"/>
      </rPr>
      <t>БАЗ</t>
    </r>
  </si>
  <si>
    <t>Объем финансового обеспечения  медицинских организаций, оказывающих скорую медицинскую помощь за счёт средств обязательного медицинского страхования в 2023 году                                                                                                                                                                                                                                                                                    (вступает в силу с 01 мая 2023 года)</t>
  </si>
  <si>
    <t>к Дополнительному соглашению № 3</t>
  </si>
  <si>
    <t>Ежемесячный объем финансового обеспечения  медицинской организации, оказывающей СМП по подушевому финансированию с 01.05.2023</t>
  </si>
  <si>
    <t>Численность прикрепленных, застрахованных лиц                                              на 01.05.2023 (чел.)</t>
  </si>
  <si>
    <t>от "19" мая 2023 года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</si>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</sst>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.00_р_._-;\-* #,##0.00_р_._-;_-* &quot;-&quot;??_р_._-;_-@_-"/>
    <numFmt numFmtId="165" formatCode="#,##0.000"/>
    <numFmt numFmtId="166" formatCode="#,##0.0"/>
    <numFmt numFmtId="167" formatCode="_-* #,##0_р_._-;\-* #,##0_р_._-;_-* &quot;-&quot;??_р_._-;_-@_-"/>
    <numFmt numFmtId="168" formatCode="_-* #,##0.000_р_._-;\-* #,##0.000_р_._-;_-* &quot;-&quot;??_р_._-;_-@_-"/>
    <numFmt numFmtId="169" formatCode="_-* #,##0.00_р_._-;\-* #,##0.00_р_._-;_-* &quot;-&quot;???_р_._-;_-@_-"/>
    <numFmt numFmtId="170" formatCode="_-* #,##0.0_р_._-;\-* #,##0.0_р_._-;_-* &quot;-&quot;??_р_._-;_-@_-"/>
    <numFmt numFmtId="171" formatCode="_-* #,##0.000000000_р_._-;\-* #,##0.000000000_р_._-;_-* &quot;-&quot;??_р_._-;_-@_-"/>
    <numFmt numFmtId="172" formatCode="_-* #,##0.000000_р_._-;\-* #,##0.000000_р_._-;_-* &quot;-&quot;??_р_._-;_-@_-"/>
    <numFmt numFmtId="173" formatCode="#,##0.000000"/>
    <numFmt numFmtId="174" formatCode="0.0000"/>
    <numFmt numFmtId="175" formatCode="#,##0.00000"/>
  </numFmts>
  <fonts count="4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.5"/>
      <color rgb="FFC00000"/>
      <name val="Times New Roman"/>
      <family val="1"/>
      <charset val="204"/>
    </font>
    <font>
      <sz val="14.5"/>
      <color rgb="FF00206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.5"/>
      <color rgb="FF00B05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.5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10"/>
      <name val="Arial"/>
      <family val="2"/>
      <charset val="204"/>
    </font>
    <font>
      <sz val="16"/>
      <color rgb="FF0033CC"/>
      <name val="Times New Roman"/>
      <family val="1"/>
      <charset val="204"/>
    </font>
    <font>
      <sz val="14"/>
      <color rgb="FF0033CC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36" fillId="0" borderId="0"/>
    <xf numFmtId="164" fontId="2" fillId="0" borderId="0" applyFont="0" applyFill="0" applyBorder="0" applyAlignment="0" applyProtection="0"/>
    <xf numFmtId="0" fontId="1" fillId="0" borderId="0"/>
  </cellStyleXfs>
  <cellXfs count="202">
    <xf numFmtId="0" fontId="0" fillId="0" borderId="0" xfId="0"/>
    <xf numFmtId="0" fontId="9" fillId="0" borderId="0" xfId="0" applyFont="1"/>
    <xf numFmtId="0" fontId="11" fillId="0" borderId="0" xfId="0" applyFont="1"/>
    <xf numFmtId="0" fontId="8" fillId="0" borderId="0" xfId="0" applyFont="1" applyAlignment="1">
      <alignment horizontal="center"/>
    </xf>
    <xf numFmtId="0" fontId="13" fillId="2" borderId="0" xfId="1" applyFont="1" applyFill="1" applyAlignment="1">
      <alignment wrapText="1"/>
    </xf>
    <xf numFmtId="0" fontId="16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center" wrapText="1"/>
    </xf>
    <xf numFmtId="0" fontId="6" fillId="2" borderId="0" xfId="1" applyFont="1" applyFill="1" applyAlignment="1">
      <alignment wrapText="1"/>
    </xf>
    <xf numFmtId="1" fontId="17" fillId="2" borderId="1" xfId="1" applyNumberFormat="1" applyFont="1" applyFill="1" applyBorder="1" applyAlignment="1">
      <alignment horizontal="center" vertical="center" wrapText="1"/>
    </xf>
    <xf numFmtId="1" fontId="18" fillId="2" borderId="1" xfId="1" applyNumberFormat="1" applyFont="1" applyFill="1" applyBorder="1" applyAlignment="1">
      <alignment horizontal="center" vertical="center" wrapText="1"/>
    </xf>
    <xf numFmtId="1" fontId="18" fillId="2" borderId="3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wrapText="1"/>
    </xf>
    <xf numFmtId="0" fontId="21" fillId="2" borderId="0" xfId="1" applyFont="1" applyFill="1" applyAlignment="1">
      <alignment wrapText="1"/>
    </xf>
    <xf numFmtId="0" fontId="21" fillId="2" borderId="1" xfId="1" applyFont="1" applyFill="1" applyBorder="1" applyAlignment="1">
      <alignment horizontal="center" vertical="center" wrapText="1"/>
    </xf>
    <xf numFmtId="0" fontId="21" fillId="2" borderId="1" xfId="1" applyFont="1" applyFill="1" applyBorder="1" applyAlignment="1">
      <alignment wrapText="1"/>
    </xf>
    <xf numFmtId="164" fontId="20" fillId="2" borderId="1" xfId="2" applyFont="1" applyFill="1" applyBorder="1" applyAlignment="1">
      <alignment wrapText="1"/>
    </xf>
    <xf numFmtId="167" fontId="20" fillId="2" borderId="1" xfId="2" applyNumberFormat="1" applyFont="1" applyFill="1" applyBorder="1" applyAlignment="1">
      <alignment wrapText="1"/>
    </xf>
    <xf numFmtId="0" fontId="13" fillId="2" borderId="0" xfId="1" applyFont="1" applyFill="1" applyBorder="1" applyAlignment="1">
      <alignment horizontal="left" wrapText="1"/>
    </xf>
    <xf numFmtId="164" fontId="13" fillId="2" borderId="0" xfId="2" applyFont="1" applyFill="1" applyAlignment="1">
      <alignment wrapText="1"/>
    </xf>
    <xf numFmtId="0" fontId="25" fillId="2" borderId="3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8" fillId="0" borderId="0" xfId="0" applyFont="1" applyAlignment="1"/>
    <xf numFmtId="0" fontId="10" fillId="2" borderId="3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wrapText="1"/>
    </xf>
    <xf numFmtId="0" fontId="10" fillId="2" borderId="1" xfId="1" applyFont="1" applyFill="1" applyBorder="1" applyAlignment="1">
      <alignment wrapText="1"/>
    </xf>
    <xf numFmtId="0" fontId="26" fillId="2" borderId="1" xfId="1" applyFont="1" applyFill="1" applyBorder="1" applyAlignment="1">
      <alignment horizontal="center" vertical="center" wrapText="1"/>
    </xf>
    <xf numFmtId="0" fontId="26" fillId="2" borderId="1" xfId="1" applyFont="1" applyFill="1" applyBorder="1" applyAlignment="1">
      <alignment wrapText="1"/>
    </xf>
    <xf numFmtId="0" fontId="10" fillId="2" borderId="2" xfId="1" applyFont="1" applyFill="1" applyBorder="1" applyAlignment="1">
      <alignment horizontal="center" vertical="center" wrapText="1"/>
    </xf>
    <xf numFmtId="167" fontId="26" fillId="2" borderId="3" xfId="2" applyNumberFormat="1" applyFont="1" applyFill="1" applyBorder="1" applyAlignment="1">
      <alignment horizontal="right" wrapText="1"/>
    </xf>
    <xf numFmtId="3" fontId="10" fillId="2" borderId="3" xfId="1" applyNumberFormat="1" applyFont="1" applyFill="1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164" fontId="10" fillId="2" borderId="3" xfId="2" applyNumberFormat="1" applyFont="1" applyFill="1" applyBorder="1" applyAlignment="1">
      <alignment horizontal="right" wrapText="1"/>
    </xf>
    <xf numFmtId="164" fontId="26" fillId="2" borderId="3" xfId="2" applyNumberFormat="1" applyFont="1" applyFill="1" applyBorder="1" applyAlignment="1">
      <alignment wrapText="1"/>
    </xf>
    <xf numFmtId="168" fontId="10" fillId="2" borderId="3" xfId="2" applyNumberFormat="1" applyFont="1" applyFill="1" applyBorder="1" applyAlignment="1">
      <alignment horizontal="right" wrapText="1"/>
    </xf>
    <xf numFmtId="164" fontId="9" fillId="0" borderId="0" xfId="0" applyNumberFormat="1" applyFont="1"/>
    <xf numFmtId="164" fontId="26" fillId="2" borderId="3" xfId="2" applyNumberFormat="1" applyFont="1" applyFill="1" applyBorder="1" applyAlignment="1">
      <alignment horizontal="right" wrapText="1"/>
    </xf>
    <xf numFmtId="0" fontId="10" fillId="2" borderId="3" xfId="1" applyFont="1" applyFill="1" applyBorder="1" applyAlignment="1">
      <alignment horizontal="center" wrapText="1"/>
    </xf>
    <xf numFmtId="0" fontId="11" fillId="4" borderId="3" xfId="1" applyFont="1" applyFill="1" applyBorder="1" applyAlignment="1">
      <alignment horizontal="center" vertical="center" wrapText="1"/>
    </xf>
    <xf numFmtId="164" fontId="26" fillId="4" borderId="3" xfId="2" applyNumberFormat="1" applyFont="1" applyFill="1" applyBorder="1" applyAlignment="1">
      <alignment horizontal="right" wrapText="1"/>
    </xf>
    <xf numFmtId="0" fontId="9" fillId="2" borderId="1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>
      <alignment wrapText="1"/>
    </xf>
    <xf numFmtId="164" fontId="13" fillId="2" borderId="0" xfId="1" applyNumberFormat="1" applyFont="1" applyFill="1" applyAlignment="1">
      <alignment wrapText="1"/>
    </xf>
    <xf numFmtId="4" fontId="20" fillId="2" borderId="1" xfId="2" applyNumberFormat="1" applyFont="1" applyFill="1" applyBorder="1" applyAlignment="1">
      <alignment horizontal="center" wrapText="1"/>
    </xf>
    <xf numFmtId="164" fontId="20" fillId="2" borderId="1" xfId="2" applyNumberFormat="1" applyFont="1" applyFill="1" applyBorder="1" applyAlignment="1">
      <alignment wrapText="1"/>
    </xf>
    <xf numFmtId="0" fontId="13" fillId="2" borderId="1" xfId="1" applyFont="1" applyFill="1" applyBorder="1" applyAlignment="1">
      <alignment horizontal="center" wrapText="1"/>
    </xf>
    <xf numFmtId="0" fontId="13" fillId="2" borderId="0" xfId="1" applyFont="1" applyFill="1" applyBorder="1" applyAlignment="1">
      <alignment wrapText="1"/>
    </xf>
    <xf numFmtId="4" fontId="9" fillId="2" borderId="3" xfId="1" applyNumberFormat="1" applyFont="1" applyFill="1" applyBorder="1" applyAlignment="1">
      <alignment wrapText="1"/>
    </xf>
    <xf numFmtId="164" fontId="26" fillId="2" borderId="1" xfId="2" applyFont="1" applyFill="1" applyBorder="1" applyAlignment="1">
      <alignment horizontal="right" wrapText="1"/>
    </xf>
    <xf numFmtId="164" fontId="13" fillId="2" borderId="0" xfId="1" applyNumberFormat="1" applyFont="1" applyFill="1" applyBorder="1" applyAlignment="1">
      <alignment horizontal="left" wrapText="1"/>
    </xf>
    <xf numFmtId="166" fontId="20" fillId="2" borderId="2" xfId="2" applyNumberFormat="1" applyFont="1" applyFill="1" applyBorder="1" applyAlignment="1">
      <alignment vertical="center" wrapText="1"/>
    </xf>
    <xf numFmtId="166" fontId="20" fillId="2" borderId="3" xfId="2" applyNumberFormat="1" applyFont="1" applyFill="1" applyBorder="1" applyAlignment="1">
      <alignment horizontal="right" wrapText="1"/>
    </xf>
    <xf numFmtId="164" fontId="20" fillId="2" borderId="3" xfId="2" applyNumberFormat="1" applyFont="1" applyFill="1" applyBorder="1" applyAlignment="1">
      <alignment horizontal="right" wrapText="1"/>
    </xf>
    <xf numFmtId="166" fontId="20" fillId="2" borderId="1" xfId="2" applyNumberFormat="1" applyFont="1" applyFill="1" applyBorder="1" applyAlignment="1">
      <alignment vertical="center" wrapText="1"/>
    </xf>
    <xf numFmtId="4" fontId="13" fillId="2" borderId="0" xfId="1" applyNumberFormat="1" applyFont="1" applyFill="1" applyBorder="1" applyAlignment="1">
      <alignment horizontal="right" wrapText="1"/>
    </xf>
    <xf numFmtId="0" fontId="13" fillId="2" borderId="0" xfId="1" applyFont="1" applyFill="1" applyBorder="1" applyAlignment="1">
      <alignment vertical="center" wrapText="1"/>
    </xf>
    <xf numFmtId="0" fontId="6" fillId="2" borderId="0" xfId="1" applyFont="1" applyFill="1" applyBorder="1" applyAlignment="1">
      <alignment vertical="center" wrapText="1"/>
    </xf>
    <xf numFmtId="3" fontId="7" fillId="2" borderId="0" xfId="1" applyNumberFormat="1" applyFont="1" applyFill="1" applyBorder="1" applyAlignment="1">
      <alignment vertical="center" wrapText="1"/>
    </xf>
    <xf numFmtId="1" fontId="18" fillId="2" borderId="0" xfId="1" applyNumberFormat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4" fontId="19" fillId="2" borderId="0" xfId="2" applyNumberFormat="1" applyFont="1" applyFill="1" applyBorder="1" applyAlignment="1">
      <alignment vertical="center" wrapText="1"/>
    </xf>
    <xf numFmtId="167" fontId="19" fillId="2" borderId="0" xfId="2" applyNumberFormat="1" applyFont="1" applyFill="1" applyBorder="1" applyAlignment="1">
      <alignment wrapText="1"/>
    </xf>
    <xf numFmtId="4" fontId="20" fillId="2" borderId="0" xfId="2" applyNumberFormat="1" applyFont="1" applyFill="1" applyBorder="1" applyAlignment="1">
      <alignment horizontal="center" wrapText="1"/>
    </xf>
    <xf numFmtId="0" fontId="21" fillId="2" borderId="0" xfId="1" applyFont="1" applyFill="1" applyBorder="1" applyAlignment="1">
      <alignment horizontal="center" vertical="center" wrapText="1"/>
    </xf>
    <xf numFmtId="0" fontId="21" fillId="2" borderId="0" xfId="1" applyFont="1" applyFill="1" applyBorder="1" applyAlignment="1">
      <alignment wrapText="1"/>
    </xf>
    <xf numFmtId="167" fontId="20" fillId="2" borderId="0" xfId="2" applyNumberFormat="1" applyFont="1" applyFill="1" applyBorder="1" applyAlignment="1">
      <alignment wrapText="1"/>
    </xf>
    <xf numFmtId="164" fontId="20" fillId="2" borderId="0" xfId="2" applyNumberFormat="1" applyFont="1" applyFill="1" applyBorder="1" applyAlignment="1">
      <alignment wrapText="1"/>
    </xf>
    <xf numFmtId="167" fontId="19" fillId="2" borderId="1" xfId="2" applyNumberFormat="1" applyFont="1" applyFill="1" applyBorder="1" applyAlignment="1">
      <alignment wrapText="1"/>
    </xf>
    <xf numFmtId="165" fontId="19" fillId="2" borderId="1" xfId="2" applyNumberFormat="1" applyFont="1" applyFill="1" applyBorder="1" applyAlignment="1">
      <alignment horizontal="center" wrapText="1"/>
    </xf>
    <xf numFmtId="165" fontId="28" fillId="2" borderId="1" xfId="2" applyNumberFormat="1" applyFont="1" applyFill="1" applyBorder="1" applyAlignment="1">
      <alignment horizontal="center" wrapText="1"/>
    </xf>
    <xf numFmtId="165" fontId="29" fillId="2" borderId="1" xfId="2" applyNumberFormat="1" applyFont="1" applyFill="1" applyBorder="1" applyAlignment="1">
      <alignment horizontal="center" wrapText="1"/>
    </xf>
    <xf numFmtId="4" fontId="19" fillId="2" borderId="1" xfId="2" applyNumberFormat="1" applyFont="1" applyFill="1" applyBorder="1" applyAlignment="1">
      <alignment horizontal="center" wrapText="1"/>
    </xf>
    <xf numFmtId="0" fontId="30" fillId="2" borderId="0" xfId="1" applyFont="1" applyFill="1" applyAlignment="1">
      <alignment wrapText="1"/>
    </xf>
    <xf numFmtId="169" fontId="30" fillId="2" borderId="0" xfId="1" applyNumberFormat="1" applyFont="1" applyFill="1" applyAlignment="1">
      <alignment wrapText="1"/>
    </xf>
    <xf numFmtId="164" fontId="30" fillId="2" borderId="0" xfId="1" applyNumberFormat="1" applyFont="1" applyFill="1" applyAlignment="1">
      <alignment wrapText="1"/>
    </xf>
    <xf numFmtId="165" fontId="31" fillId="2" borderId="1" xfId="2" applyNumberFormat="1" applyFont="1" applyFill="1" applyBorder="1" applyAlignment="1">
      <alignment horizontal="center" wrapText="1"/>
    </xf>
    <xf numFmtId="4" fontId="13" fillId="2" borderId="0" xfId="1" applyNumberFormat="1" applyFont="1" applyFill="1" applyAlignment="1">
      <alignment wrapText="1"/>
    </xf>
    <xf numFmtId="169" fontId="32" fillId="2" borderId="0" xfId="1" applyNumberFormat="1" applyFont="1" applyFill="1" applyAlignment="1">
      <alignment wrapText="1"/>
    </xf>
    <xf numFmtId="164" fontId="9" fillId="2" borderId="3" xfId="2" applyNumberFormat="1" applyFont="1" applyFill="1" applyBorder="1" applyAlignment="1">
      <alignment horizontal="right" wrapText="1"/>
    </xf>
    <xf numFmtId="164" fontId="9" fillId="4" borderId="3" xfId="2" applyNumberFormat="1" applyFont="1" applyFill="1" applyBorder="1" applyAlignment="1">
      <alignment horizontal="right" wrapText="1"/>
    </xf>
    <xf numFmtId="170" fontId="13" fillId="2" borderId="0" xfId="1" applyNumberFormat="1" applyFont="1" applyFill="1" applyBorder="1" applyAlignment="1">
      <alignment wrapText="1"/>
    </xf>
    <xf numFmtId="2" fontId="21" fillId="2" borderId="0" xfId="1" applyNumberFormat="1" applyFont="1" applyFill="1" applyAlignment="1">
      <alignment wrapText="1"/>
    </xf>
    <xf numFmtId="166" fontId="13" fillId="2" borderId="0" xfId="1" applyNumberFormat="1" applyFont="1" applyFill="1" applyBorder="1" applyAlignment="1">
      <alignment wrapText="1"/>
    </xf>
    <xf numFmtId="164" fontId="32" fillId="2" borderId="0" xfId="1" applyNumberFormat="1" applyFont="1" applyFill="1" applyAlignment="1">
      <alignment wrapText="1"/>
    </xf>
    <xf numFmtId="165" fontId="31" fillId="2" borderId="4" xfId="2" applyNumberFormat="1" applyFont="1" applyFill="1" applyBorder="1" applyAlignment="1">
      <alignment horizontal="center" wrapText="1"/>
    </xf>
    <xf numFmtId="165" fontId="29" fillId="2" borderId="4" xfId="2" applyNumberFormat="1" applyFont="1" applyFill="1" applyBorder="1" applyAlignment="1">
      <alignment horizontal="center" wrapText="1"/>
    </xf>
    <xf numFmtId="0" fontId="10" fillId="2" borderId="3" xfId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1" fillId="2" borderId="0" xfId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center" wrapText="1"/>
    </xf>
    <xf numFmtId="3" fontId="9" fillId="2" borderId="3" xfId="1" applyNumberFormat="1" applyFont="1" applyFill="1" applyBorder="1" applyAlignment="1">
      <alignment wrapText="1"/>
    </xf>
    <xf numFmtId="3" fontId="26" fillId="2" borderId="1" xfId="2" applyNumberFormat="1" applyFont="1" applyFill="1" applyBorder="1" applyAlignment="1">
      <alignment horizontal="right" wrapText="1"/>
    </xf>
    <xf numFmtId="4" fontId="26" fillId="2" borderId="1" xfId="2" applyNumberFormat="1" applyFont="1" applyFill="1" applyBorder="1" applyAlignment="1">
      <alignment horizontal="right" wrapText="1"/>
    </xf>
    <xf numFmtId="0" fontId="7" fillId="2" borderId="0" xfId="1" applyFont="1" applyFill="1" applyAlignment="1">
      <alignment wrapText="1"/>
    </xf>
    <xf numFmtId="166" fontId="21" fillId="2" borderId="0" xfId="1" applyNumberFormat="1" applyFont="1" applyFill="1" applyAlignment="1">
      <alignment wrapText="1"/>
    </xf>
    <xf numFmtId="4" fontId="32" fillId="2" borderId="0" xfId="1" applyNumberFormat="1" applyFont="1" applyFill="1" applyAlignment="1">
      <alignment wrapText="1"/>
    </xf>
    <xf numFmtId="0" fontId="14" fillId="3" borderId="0" xfId="1" applyFont="1" applyFill="1" applyAlignment="1">
      <alignment wrapText="1"/>
    </xf>
    <xf numFmtId="0" fontId="35" fillId="2" borderId="0" xfId="1" applyFont="1" applyFill="1" applyAlignment="1">
      <alignment horizontal="center" wrapText="1"/>
    </xf>
    <xf numFmtId="0" fontId="34" fillId="2" borderId="0" xfId="1" applyFont="1" applyFill="1" applyBorder="1" applyAlignment="1">
      <alignment horizontal="right" vertical="center" wrapText="1"/>
    </xf>
    <xf numFmtId="0" fontId="38" fillId="2" borderId="0" xfId="1" applyFont="1" applyFill="1" applyBorder="1" applyAlignment="1">
      <alignment vertical="center" wrapText="1"/>
    </xf>
    <xf numFmtId="0" fontId="37" fillId="2" borderId="0" xfId="1" applyFont="1" applyFill="1" applyBorder="1" applyAlignment="1">
      <alignment horizontal="center" vertical="center" wrapText="1"/>
    </xf>
    <xf numFmtId="174" fontId="13" fillId="2" borderId="0" xfId="1" applyNumberFormat="1" applyFont="1" applyFill="1" applyBorder="1" applyAlignment="1">
      <alignment vertical="center" wrapText="1"/>
    </xf>
    <xf numFmtId="3" fontId="6" fillId="2" borderId="2" xfId="1" applyNumberFormat="1" applyFont="1" applyFill="1" applyBorder="1" applyAlignment="1">
      <alignment horizontal="center" vertical="center" wrapText="1"/>
    </xf>
    <xf numFmtId="174" fontId="37" fillId="2" borderId="0" xfId="1" applyNumberFormat="1" applyFont="1" applyFill="1" applyBorder="1" applyAlignment="1">
      <alignment horizontal="right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39" fillId="2" borderId="1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4" borderId="2" xfId="1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30" fillId="2" borderId="11" xfId="1" applyFont="1" applyFill="1" applyBorder="1" applyAlignment="1">
      <alignment horizontal="center" wrapText="1"/>
    </xf>
    <xf numFmtId="0" fontId="30" fillId="2" borderId="0" xfId="1" applyFont="1" applyFill="1" applyAlignment="1">
      <alignment horizontal="center" wrapText="1"/>
    </xf>
    <xf numFmtId="0" fontId="14" fillId="3" borderId="0" xfId="1" applyFont="1" applyFill="1" applyAlignment="1">
      <alignment horizontal="right" wrapText="1"/>
    </xf>
    <xf numFmtId="0" fontId="15" fillId="2" borderId="0" xfId="1" applyFont="1" applyFill="1" applyAlignment="1">
      <alignment horizontal="right" wrapText="1"/>
    </xf>
    <xf numFmtId="0" fontId="16" fillId="2" borderId="9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3" fontId="6" fillId="2" borderId="4" xfId="1" applyNumberFormat="1" applyFont="1" applyFill="1" applyBorder="1" applyAlignment="1">
      <alignment horizontal="center" vertical="center" wrapText="1"/>
    </xf>
    <xf numFmtId="3" fontId="6" fillId="2" borderId="5" xfId="1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3" fontId="7" fillId="2" borderId="3" xfId="1" applyNumberFormat="1" applyFont="1" applyFill="1" applyBorder="1" applyAlignment="1">
      <alignment horizontal="center" vertical="center" wrapText="1"/>
    </xf>
    <xf numFmtId="171" fontId="20" fillId="2" borderId="2" xfId="2" applyNumberFormat="1" applyFont="1" applyFill="1" applyBorder="1" applyAlignment="1">
      <alignment horizontal="center" vertical="center" wrapText="1"/>
    </xf>
    <xf numFmtId="171" fontId="20" fillId="2" borderId="7" xfId="2" applyNumberFormat="1" applyFont="1" applyFill="1" applyBorder="1" applyAlignment="1">
      <alignment horizontal="center" vertical="center" wrapText="1"/>
    </xf>
    <xf numFmtId="171" fontId="20" fillId="2" borderId="3" xfId="2" applyNumberFormat="1" applyFont="1" applyFill="1" applyBorder="1" applyAlignment="1">
      <alignment horizontal="center" vertical="center" wrapText="1"/>
    </xf>
    <xf numFmtId="4" fontId="19" fillId="2" borderId="2" xfId="2" applyNumberFormat="1" applyFont="1" applyFill="1" applyBorder="1" applyAlignment="1">
      <alignment horizontal="center" vertical="center" wrapText="1"/>
    </xf>
    <xf numFmtId="4" fontId="19" fillId="2" borderId="7" xfId="2" applyNumberFormat="1" applyFont="1" applyFill="1" applyBorder="1" applyAlignment="1">
      <alignment horizontal="center" vertical="center" wrapText="1"/>
    </xf>
    <xf numFmtId="4" fontId="19" fillId="2" borderId="3" xfId="2" applyNumberFormat="1" applyFont="1" applyFill="1" applyBorder="1" applyAlignment="1">
      <alignment horizontal="center" vertical="center" wrapText="1"/>
    </xf>
    <xf numFmtId="165" fontId="33" fillId="2" borderId="2" xfId="2" applyNumberFormat="1" applyFont="1" applyFill="1" applyBorder="1" applyAlignment="1">
      <alignment horizontal="center" vertical="center" wrapText="1"/>
    </xf>
    <xf numFmtId="165" fontId="33" fillId="2" borderId="7" xfId="2" applyNumberFormat="1" applyFont="1" applyFill="1" applyBorder="1" applyAlignment="1">
      <alignment horizontal="center" vertical="center" wrapText="1"/>
    </xf>
    <xf numFmtId="165" fontId="33" fillId="2" borderId="3" xfId="2" applyNumberFormat="1" applyFont="1" applyFill="1" applyBorder="1" applyAlignment="1">
      <alignment horizontal="center" vertical="center" wrapText="1"/>
    </xf>
    <xf numFmtId="0" fontId="39" fillId="2" borderId="2" xfId="1" applyFont="1" applyFill="1" applyBorder="1" applyAlignment="1">
      <alignment horizontal="center" vertical="center" wrapText="1"/>
    </xf>
    <xf numFmtId="0" fontId="39" fillId="2" borderId="3" xfId="1" applyFont="1" applyFill="1" applyBorder="1" applyAlignment="1">
      <alignment horizontal="center" vertical="center" wrapText="1"/>
    </xf>
    <xf numFmtId="0" fontId="37" fillId="2" borderId="0" xfId="1" applyFont="1" applyFill="1" applyBorder="1" applyAlignment="1">
      <alignment horizontal="left" vertical="center" wrapText="1"/>
    </xf>
    <xf numFmtId="0" fontId="34" fillId="2" borderId="0" xfId="1" applyFont="1" applyFill="1" applyAlignment="1">
      <alignment horizontal="right" wrapText="1"/>
    </xf>
    <xf numFmtId="0" fontId="16" fillId="2" borderId="0" xfId="1" applyFont="1" applyFill="1" applyBorder="1" applyAlignment="1">
      <alignment horizontal="center" vertical="center" wrapText="1"/>
    </xf>
    <xf numFmtId="0" fontId="35" fillId="2" borderId="0" xfId="1" applyFont="1" applyFill="1" applyAlignment="1">
      <alignment horizontal="right" wrapText="1"/>
    </xf>
    <xf numFmtId="0" fontId="34" fillId="2" borderId="0" xfId="1" applyFont="1" applyFill="1" applyBorder="1" applyAlignment="1">
      <alignment horizontal="right" vertical="center" wrapText="1"/>
    </xf>
    <xf numFmtId="3" fontId="39" fillId="2" borderId="1" xfId="1" applyNumberFormat="1" applyFont="1" applyFill="1" applyBorder="1" applyAlignment="1">
      <alignment horizontal="center" vertical="center" wrapText="1"/>
    </xf>
    <xf numFmtId="0" fontId="39" fillId="2" borderId="1" xfId="1" applyFont="1" applyFill="1" applyBorder="1" applyAlignment="1">
      <alignment horizontal="center" vertical="center" wrapText="1"/>
    </xf>
    <xf numFmtId="172" fontId="6" fillId="2" borderId="7" xfId="2" applyNumberFormat="1" applyFont="1" applyFill="1" applyBorder="1" applyAlignment="1">
      <alignment horizontal="center" vertical="center" wrapText="1"/>
    </xf>
    <xf numFmtId="3" fontId="40" fillId="2" borderId="1" xfId="1" applyNumberFormat="1" applyFont="1" applyFill="1" applyBorder="1" applyAlignment="1">
      <alignment horizontal="center" vertical="center" wrapText="1"/>
    </xf>
    <xf numFmtId="0" fontId="13" fillId="2" borderId="12" xfId="1" applyFont="1" applyFill="1" applyBorder="1" applyAlignment="1">
      <alignment horizontal="center" vertical="center" wrapText="1"/>
    </xf>
    <xf numFmtId="0" fontId="13" fillId="2" borderId="13" xfId="1" applyFont="1" applyFill="1" applyBorder="1" applyAlignment="1">
      <alignment horizontal="center" vertical="center" wrapText="1"/>
    </xf>
    <xf numFmtId="0" fontId="39" fillId="2" borderId="14" xfId="1" applyFont="1" applyFill="1" applyBorder="1" applyAlignment="1">
      <alignment horizontal="center" vertical="center" wrapText="1"/>
    </xf>
    <xf numFmtId="0" fontId="39" fillId="2" borderId="13" xfId="1" applyFont="1" applyFill="1" applyBorder="1" applyAlignment="1">
      <alignment horizontal="center" vertical="center" wrapText="1"/>
    </xf>
    <xf numFmtId="3" fontId="6" fillId="2" borderId="15" xfId="1" applyNumberFormat="1" applyFont="1" applyFill="1" applyBorder="1" applyAlignment="1">
      <alignment horizontal="center" vertical="center" wrapText="1"/>
    </xf>
    <xf numFmtId="3" fontId="6" fillId="2" borderId="16" xfId="1" applyNumberFormat="1" applyFont="1" applyFill="1" applyBorder="1" applyAlignment="1">
      <alignment horizontal="center" vertical="center" wrapText="1"/>
    </xf>
    <xf numFmtId="3" fontId="39" fillId="2" borderId="13" xfId="1" applyNumberFormat="1" applyFont="1" applyFill="1" applyBorder="1" applyAlignment="1">
      <alignment horizontal="center" vertical="center" wrapText="1"/>
    </xf>
    <xf numFmtId="3" fontId="40" fillId="2" borderId="13" xfId="1" applyNumberFormat="1" applyFont="1" applyFill="1" applyBorder="1" applyAlignment="1">
      <alignment horizontal="center" vertical="center" wrapText="1"/>
    </xf>
    <xf numFmtId="3" fontId="40" fillId="2" borderId="17" xfId="1" applyNumberFormat="1" applyFont="1" applyFill="1" applyBorder="1" applyAlignment="1">
      <alignment horizontal="center" vertical="center" wrapText="1"/>
    </xf>
    <xf numFmtId="0" fontId="13" fillId="2" borderId="18" xfId="1" applyFont="1" applyFill="1" applyBorder="1" applyAlignment="1">
      <alignment horizontal="center" vertical="center" wrapText="1"/>
    </xf>
    <xf numFmtId="3" fontId="40" fillId="2" borderId="19" xfId="1" applyNumberFormat="1" applyFont="1" applyFill="1" applyBorder="1" applyAlignment="1">
      <alignment horizontal="center" vertical="center" wrapText="1"/>
    </xf>
    <xf numFmtId="0" fontId="13" fillId="2" borderId="20" xfId="1" applyFont="1" applyFill="1" applyBorder="1" applyAlignment="1">
      <alignment horizontal="center" wrapText="1"/>
    </xf>
    <xf numFmtId="0" fontId="13" fillId="2" borderId="21" xfId="1" applyFont="1" applyFill="1" applyBorder="1" applyAlignment="1">
      <alignment wrapText="1"/>
    </xf>
    <xf numFmtId="174" fontId="13" fillId="2" borderId="21" xfId="1" applyNumberFormat="1" applyFont="1" applyFill="1" applyBorder="1" applyAlignment="1">
      <alignment wrapText="1"/>
    </xf>
    <xf numFmtId="167" fontId="13" fillId="2" borderId="21" xfId="2" applyNumberFormat="1" applyFont="1" applyFill="1" applyBorder="1" applyAlignment="1">
      <alignment wrapText="1"/>
    </xf>
    <xf numFmtId="175" fontId="13" fillId="2" borderId="21" xfId="41" applyNumberFormat="1" applyFont="1" applyFill="1" applyBorder="1" applyAlignment="1">
      <alignment horizontal="center" wrapText="1"/>
    </xf>
    <xf numFmtId="165" fontId="13" fillId="2" borderId="21" xfId="41" applyNumberFormat="1" applyFont="1" applyFill="1" applyBorder="1" applyAlignment="1">
      <alignment horizontal="center" wrapText="1"/>
    </xf>
    <xf numFmtId="173" fontId="13" fillId="2" borderId="21" xfId="41" applyNumberFormat="1" applyFont="1" applyFill="1" applyBorder="1" applyAlignment="1">
      <alignment horizontal="center" wrapText="1"/>
    </xf>
    <xf numFmtId="172" fontId="6" fillId="2" borderId="22" xfId="2" applyNumberFormat="1" applyFont="1" applyFill="1" applyBorder="1" applyAlignment="1">
      <alignment horizontal="center" vertical="center" wrapText="1"/>
    </xf>
    <xf numFmtId="4" fontId="21" fillId="2" borderId="21" xfId="41" applyNumberFormat="1" applyFont="1" applyFill="1" applyBorder="1" applyAlignment="1">
      <alignment horizontal="center" wrapText="1"/>
    </xf>
    <xf numFmtId="4" fontId="21" fillId="2" borderId="23" xfId="41" applyNumberFormat="1" applyFont="1" applyFill="1" applyBorder="1" applyAlignment="1">
      <alignment horizontal="center" wrapText="1"/>
    </xf>
    <xf numFmtId="0" fontId="13" fillId="2" borderId="24" xfId="1" applyFont="1" applyFill="1" applyBorder="1" applyAlignment="1">
      <alignment horizontal="center" wrapText="1"/>
    </xf>
    <xf numFmtId="0" fontId="13" fillId="2" borderId="3" xfId="1" applyFont="1" applyFill="1" applyBorder="1" applyAlignment="1">
      <alignment wrapText="1"/>
    </xf>
    <xf numFmtId="174" fontId="13" fillId="2" borderId="3" xfId="1" applyNumberFormat="1" applyFont="1" applyFill="1" applyBorder="1" applyAlignment="1">
      <alignment wrapText="1"/>
    </xf>
    <xf numFmtId="167" fontId="13" fillId="2" borderId="3" xfId="2" applyNumberFormat="1" applyFont="1" applyFill="1" applyBorder="1" applyAlignment="1">
      <alignment wrapText="1"/>
    </xf>
    <xf numFmtId="175" fontId="13" fillId="2" borderId="3" xfId="41" applyNumberFormat="1" applyFont="1" applyFill="1" applyBorder="1" applyAlignment="1">
      <alignment horizontal="center" wrapText="1"/>
    </xf>
    <xf numFmtId="165" fontId="13" fillId="2" borderId="3" xfId="41" applyNumberFormat="1" applyFont="1" applyFill="1" applyBorder="1" applyAlignment="1">
      <alignment horizontal="center" wrapText="1"/>
    </xf>
    <xf numFmtId="173" fontId="13" fillId="2" borderId="3" xfId="41" applyNumberFormat="1" applyFont="1" applyFill="1" applyBorder="1" applyAlignment="1">
      <alignment horizontal="center" wrapText="1"/>
    </xf>
    <xf numFmtId="4" fontId="21" fillId="2" borderId="3" xfId="41" applyNumberFormat="1" applyFont="1" applyFill="1" applyBorder="1" applyAlignment="1">
      <alignment horizontal="center" wrapText="1"/>
    </xf>
    <xf numFmtId="4" fontId="21" fillId="2" borderId="25" xfId="41" applyNumberFormat="1" applyFont="1" applyFill="1" applyBorder="1" applyAlignment="1">
      <alignment horizontal="center" wrapText="1"/>
    </xf>
    <xf numFmtId="0" fontId="13" fillId="2" borderId="26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3" fontId="18" fillId="2" borderId="2" xfId="45" applyNumberFormat="1" applyFont="1" applyFill="1" applyBorder="1" applyAlignment="1">
      <alignment horizontal="center" vertical="center" wrapText="1"/>
    </xf>
    <xf numFmtId="1" fontId="18" fillId="2" borderId="2" xfId="1" applyNumberFormat="1" applyFont="1" applyFill="1" applyBorder="1" applyAlignment="1">
      <alignment horizontal="center" vertical="center" wrapText="1"/>
    </xf>
    <xf numFmtId="1" fontId="18" fillId="2" borderId="27" xfId="1" applyNumberFormat="1" applyFont="1" applyFill="1" applyBorder="1" applyAlignment="1">
      <alignment horizontal="center" vertical="center" wrapText="1"/>
    </xf>
    <xf numFmtId="0" fontId="13" fillId="2" borderId="28" xfId="1" applyFont="1" applyFill="1" applyBorder="1" applyAlignment="1">
      <alignment horizontal="center" vertical="center" wrapText="1"/>
    </xf>
    <xf numFmtId="0" fontId="13" fillId="2" borderId="29" xfId="1" applyFont="1" applyFill="1" applyBorder="1" applyAlignment="1">
      <alignment horizontal="center" vertical="center" wrapText="1"/>
    </xf>
    <xf numFmtId="0" fontId="6" fillId="2" borderId="29" xfId="1" applyFont="1" applyFill="1" applyBorder="1" applyAlignment="1">
      <alignment horizontal="center" vertical="center" wrapText="1"/>
    </xf>
    <xf numFmtId="3" fontId="6" fillId="2" borderId="29" xfId="1" applyNumberFormat="1" applyFont="1" applyFill="1" applyBorder="1" applyAlignment="1">
      <alignment horizontal="center" vertical="center" wrapText="1"/>
    </xf>
    <xf numFmtId="1" fontId="17" fillId="2" borderId="29" xfId="1" applyNumberFormat="1" applyFont="1" applyFill="1" applyBorder="1" applyAlignment="1">
      <alignment horizontal="center" vertical="center" wrapText="1"/>
    </xf>
    <xf numFmtId="1" fontId="17" fillId="2" borderId="30" xfId="1" applyNumberFormat="1" applyFont="1" applyFill="1" applyBorder="1" applyAlignment="1">
      <alignment horizontal="center" vertical="center" wrapText="1"/>
    </xf>
  </cellXfs>
  <cellStyles count="46">
    <cellStyle name="Обычный" xfId="0" builtinId="0"/>
    <cellStyle name="Обычный 2" xfId="1"/>
    <cellStyle name="Обычный 2 12" xfId="45"/>
    <cellStyle name="Обычный 2 2" xfId="3"/>
    <cellStyle name="Обычный 2 3" xfId="38"/>
    <cellStyle name="Обычный 2 4" xfId="40"/>
    <cellStyle name="Обычный 2 5" xfId="42"/>
    <cellStyle name="Обычный 3" xfId="4"/>
    <cellStyle name="Обычный 3 2" xfId="5"/>
    <cellStyle name="Обычный 4" xfId="43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2" xfId="39"/>
    <cellStyle name="Финансовый 2 3" xfId="41"/>
    <cellStyle name="Финансовый 2 4" xfId="44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16</xdr:row>
      <xdr:rowOff>447675</xdr:rowOff>
    </xdr:from>
    <xdr:to>
      <xdr:col>2</xdr:col>
      <xdr:colOff>714375</xdr:colOff>
      <xdr:row>17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8620125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5"/>
  <sheetViews>
    <sheetView view="pageBreakPreview" zoomScaleNormal="100" zoomScaleSheetLayoutView="100" workbookViewId="0">
      <selection activeCell="C7" sqref="C7:D14"/>
    </sheetView>
  </sheetViews>
  <sheetFormatPr defaultRowHeight="15.75" x14ac:dyDescent="0.25"/>
  <cols>
    <col min="1" max="1" width="6.140625" style="1" customWidth="1"/>
    <col min="2" max="2" width="29.5703125" style="1" customWidth="1"/>
    <col min="3" max="3" width="14.7109375" style="1" customWidth="1"/>
    <col min="4" max="4" width="17.28515625" style="1" customWidth="1"/>
    <col min="5" max="5" width="15.140625" style="1" customWidth="1"/>
    <col min="6" max="7" width="13.42578125" style="1" customWidth="1"/>
    <col min="8" max="8" width="13.5703125" style="1" customWidth="1"/>
    <col min="9" max="9" width="13.8554687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10" x14ac:dyDescent="0.25">
      <c r="A1" s="113"/>
      <c r="B1" s="113"/>
      <c r="C1" s="113"/>
      <c r="D1" s="113"/>
      <c r="E1" s="113"/>
      <c r="F1" s="22"/>
      <c r="G1" s="3"/>
      <c r="H1" s="22"/>
      <c r="I1" s="22"/>
    </row>
    <row r="2" spans="1:10" ht="50.25" customHeight="1" x14ac:dyDescent="0.25">
      <c r="A2" s="114"/>
      <c r="B2" s="114"/>
      <c r="C2" s="114"/>
      <c r="D2" s="114"/>
      <c r="E2" s="114"/>
      <c r="F2" s="31"/>
      <c r="G2" s="31"/>
      <c r="H2" s="22"/>
      <c r="I2" s="22"/>
    </row>
    <row r="3" spans="1:10" ht="16.5" customHeight="1" x14ac:dyDescent="0.25">
      <c r="A3" s="114"/>
      <c r="B3" s="114"/>
      <c r="C3" s="114"/>
      <c r="D3" s="114"/>
      <c r="E3" s="114"/>
      <c r="F3" s="114"/>
      <c r="G3" s="32"/>
      <c r="H3" s="113"/>
      <c r="I3" s="113"/>
    </row>
    <row r="4" spans="1:10" ht="117.75" customHeight="1" x14ac:dyDescent="0.25">
      <c r="A4" s="28" t="s">
        <v>8</v>
      </c>
      <c r="B4" s="28" t="s">
        <v>9</v>
      </c>
      <c r="C4" s="115" t="s">
        <v>17</v>
      </c>
      <c r="D4" s="115"/>
      <c r="E4" s="116" t="s">
        <v>27</v>
      </c>
      <c r="F4" s="118" t="s">
        <v>29</v>
      </c>
      <c r="G4" s="119"/>
      <c r="H4" s="118" t="s">
        <v>28</v>
      </c>
      <c r="I4" s="119"/>
    </row>
    <row r="5" spans="1:10" ht="33" customHeight="1" x14ac:dyDescent="0.25">
      <c r="A5" s="23"/>
      <c r="B5" s="23"/>
      <c r="C5" s="42" t="s">
        <v>32</v>
      </c>
      <c r="D5" s="42" t="s">
        <v>25</v>
      </c>
      <c r="E5" s="117"/>
      <c r="F5" s="41" t="s">
        <v>30</v>
      </c>
      <c r="G5" s="41" t="s">
        <v>31</v>
      </c>
      <c r="H5" s="41" t="s">
        <v>30</v>
      </c>
      <c r="I5" s="41" t="s">
        <v>31</v>
      </c>
    </row>
    <row r="6" spans="1:10" s="2" customFormat="1" ht="12.75" x14ac:dyDescent="0.2">
      <c r="A6" s="20">
        <v>1</v>
      </c>
      <c r="B6" s="20">
        <v>2</v>
      </c>
      <c r="C6" s="21">
        <v>3</v>
      </c>
      <c r="D6" s="21">
        <v>4</v>
      </c>
      <c r="E6" s="39">
        <v>5</v>
      </c>
      <c r="F6" s="21">
        <v>7</v>
      </c>
      <c r="G6" s="21">
        <v>8</v>
      </c>
      <c r="H6" s="21">
        <v>7</v>
      </c>
      <c r="I6" s="21">
        <v>8</v>
      </c>
    </row>
    <row r="7" spans="1:10" ht="33.75" customHeight="1" x14ac:dyDescent="0.25">
      <c r="A7" s="38">
        <v>1</v>
      </c>
      <c r="B7" s="24" t="s">
        <v>6</v>
      </c>
      <c r="C7" s="49">
        <f>E7-D7</f>
        <v>126088.4</v>
      </c>
      <c r="D7" s="81">
        <v>10011.6</v>
      </c>
      <c r="E7" s="82">
        <v>136100</v>
      </c>
      <c r="F7" s="35"/>
      <c r="G7" s="35"/>
      <c r="H7" s="81">
        <v>124990.68</v>
      </c>
      <c r="I7" s="81">
        <f>E7-H7</f>
        <v>11109.320000000007</v>
      </c>
    </row>
    <row r="8" spans="1:10" ht="26.25" customHeight="1" x14ac:dyDescent="0.25">
      <c r="A8" s="38">
        <v>2</v>
      </c>
      <c r="B8" s="25" t="s">
        <v>1</v>
      </c>
      <c r="C8" s="49">
        <f t="shared" ref="C8:C14" si="0">E8-D8</f>
        <v>11871.6</v>
      </c>
      <c r="D8" s="81">
        <v>1328.4</v>
      </c>
      <c r="E8" s="82">
        <v>13200</v>
      </c>
      <c r="F8" s="33">
        <v>13087.74</v>
      </c>
      <c r="G8" s="33">
        <f>E8-F8</f>
        <v>112.26000000000022</v>
      </c>
      <c r="H8" s="81">
        <v>16618.05</v>
      </c>
      <c r="I8" s="81">
        <f>E8-H8</f>
        <v>-3418.0499999999993</v>
      </c>
      <c r="J8" s="36"/>
    </row>
    <row r="9" spans="1:10" ht="26.25" customHeight="1" x14ac:dyDescent="0.25">
      <c r="A9" s="38">
        <v>3</v>
      </c>
      <c r="B9" s="25" t="s">
        <v>7</v>
      </c>
      <c r="C9" s="49">
        <f t="shared" si="0"/>
        <v>7406.2</v>
      </c>
      <c r="D9" s="81">
        <v>793.8</v>
      </c>
      <c r="E9" s="82">
        <v>8200</v>
      </c>
      <c r="F9" s="33">
        <v>6268.79</v>
      </c>
      <c r="G9" s="33">
        <f t="shared" ref="G9:G14" si="1">E9-F9</f>
        <v>1931.21</v>
      </c>
      <c r="H9" s="81">
        <v>7399.73</v>
      </c>
      <c r="I9" s="81">
        <f t="shared" ref="I9:I14" si="2">E9-H9</f>
        <v>800.27000000000044</v>
      </c>
    </row>
    <row r="10" spans="1:10" ht="26.25" customHeight="1" x14ac:dyDescent="0.25">
      <c r="A10" s="38">
        <v>4</v>
      </c>
      <c r="B10" s="25" t="s">
        <v>4</v>
      </c>
      <c r="C10" s="49">
        <f t="shared" si="0"/>
        <v>5713</v>
      </c>
      <c r="D10" s="81">
        <v>567</v>
      </c>
      <c r="E10" s="82">
        <v>6280</v>
      </c>
      <c r="F10" s="33">
        <v>5537.02</v>
      </c>
      <c r="G10" s="33">
        <f t="shared" si="1"/>
        <v>742.97999999999956</v>
      </c>
      <c r="H10" s="81">
        <v>6279.38</v>
      </c>
      <c r="I10" s="81">
        <f t="shared" si="2"/>
        <v>0.61999999999989086</v>
      </c>
    </row>
    <row r="11" spans="1:10" ht="26.25" customHeight="1" x14ac:dyDescent="0.25">
      <c r="A11" s="38">
        <v>5</v>
      </c>
      <c r="B11" s="25" t="s">
        <v>14</v>
      </c>
      <c r="C11" s="49">
        <f t="shared" si="0"/>
        <v>13812.4</v>
      </c>
      <c r="D11" s="81">
        <v>1587.6</v>
      </c>
      <c r="E11" s="82">
        <v>15400</v>
      </c>
      <c r="F11" s="33">
        <v>14066.11</v>
      </c>
      <c r="G11" s="33">
        <f t="shared" si="1"/>
        <v>1333.8899999999994</v>
      </c>
      <c r="H11" s="82">
        <f t="shared" ref="H11" si="3">SUM(F11:G11)</f>
        <v>15400</v>
      </c>
      <c r="I11" s="81">
        <f t="shared" si="2"/>
        <v>0</v>
      </c>
    </row>
    <row r="12" spans="1:10" ht="26.25" customHeight="1" x14ac:dyDescent="0.25">
      <c r="A12" s="38">
        <v>6</v>
      </c>
      <c r="B12" s="25" t="s">
        <v>5</v>
      </c>
      <c r="C12" s="49">
        <f t="shared" si="0"/>
        <v>14011.8</v>
      </c>
      <c r="D12" s="81">
        <v>988.2</v>
      </c>
      <c r="E12" s="82">
        <v>15000</v>
      </c>
      <c r="F12" s="33">
        <v>11068.87</v>
      </c>
      <c r="G12" s="33">
        <f t="shared" si="1"/>
        <v>3931.1299999999992</v>
      </c>
      <c r="H12" s="81">
        <v>14992.52</v>
      </c>
      <c r="I12" s="81">
        <f t="shared" si="2"/>
        <v>7.4799999999995634</v>
      </c>
    </row>
    <row r="13" spans="1:10" ht="26.25" customHeight="1" x14ac:dyDescent="0.25">
      <c r="A13" s="38">
        <v>7</v>
      </c>
      <c r="B13" s="25" t="s">
        <v>2</v>
      </c>
      <c r="C13" s="49">
        <f t="shared" si="0"/>
        <v>10733</v>
      </c>
      <c r="D13" s="81">
        <v>567</v>
      </c>
      <c r="E13" s="82">
        <v>11300</v>
      </c>
      <c r="F13" s="33">
        <v>12576.16</v>
      </c>
      <c r="G13" s="33">
        <f t="shared" si="1"/>
        <v>-1276.1599999999999</v>
      </c>
      <c r="H13" s="81">
        <v>8695.68</v>
      </c>
      <c r="I13" s="81">
        <f t="shared" si="2"/>
        <v>2604.3199999999997</v>
      </c>
    </row>
    <row r="14" spans="1:10" ht="26.25" customHeight="1" x14ac:dyDescent="0.25">
      <c r="A14" s="38">
        <v>8</v>
      </c>
      <c r="B14" s="25" t="s">
        <v>3</v>
      </c>
      <c r="C14" s="49">
        <f t="shared" si="0"/>
        <v>13272.2</v>
      </c>
      <c r="D14" s="81">
        <v>1927.8</v>
      </c>
      <c r="E14" s="82">
        <v>15200</v>
      </c>
      <c r="F14" s="33">
        <v>15392.08</v>
      </c>
      <c r="G14" s="33">
        <f t="shared" si="1"/>
        <v>-192.07999999999993</v>
      </c>
      <c r="H14" s="81">
        <v>10470.85</v>
      </c>
      <c r="I14" s="81">
        <f t="shared" si="2"/>
        <v>4729.1499999999996</v>
      </c>
    </row>
    <row r="15" spans="1:10" ht="23.25" customHeight="1" x14ac:dyDescent="0.25">
      <c r="A15" s="26"/>
      <c r="B15" s="27" t="s">
        <v>26</v>
      </c>
      <c r="C15" s="37">
        <f>SUM(C7:C14)</f>
        <v>202908.6</v>
      </c>
      <c r="D15" s="37">
        <f>SUM(D7:D14)</f>
        <v>17771.400000000001</v>
      </c>
      <c r="E15" s="40">
        <f>SUM(E7:E14)</f>
        <v>220680</v>
      </c>
      <c r="F15" s="37"/>
      <c r="G15" s="37"/>
      <c r="H15" s="37"/>
      <c r="I15" s="37"/>
    </row>
  </sheetData>
  <mergeCells count="8">
    <mergeCell ref="A1:E1"/>
    <mergeCell ref="A2:E2"/>
    <mergeCell ref="A3:F3"/>
    <mergeCell ref="H3:I3"/>
    <mergeCell ref="C4:D4"/>
    <mergeCell ref="E4:E5"/>
    <mergeCell ref="F4:G4"/>
    <mergeCell ref="H4:I4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view="pageBreakPreview" zoomScaleNormal="100" zoomScaleSheetLayoutView="100" workbookViewId="0">
      <selection activeCell="I11" sqref="I11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30.8554687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13" t="s">
        <v>0</v>
      </c>
      <c r="B1" s="113"/>
      <c r="C1" s="113"/>
      <c r="D1" s="113"/>
      <c r="E1" s="113"/>
      <c r="F1" s="113"/>
      <c r="G1" s="113"/>
      <c r="H1" s="22"/>
      <c r="I1" s="22"/>
    </row>
    <row r="2" spans="1:9" ht="35.25" customHeight="1" x14ac:dyDescent="0.25">
      <c r="A2" s="114" t="s">
        <v>16</v>
      </c>
      <c r="B2" s="114"/>
      <c r="C2" s="114"/>
      <c r="D2" s="114"/>
      <c r="E2" s="114"/>
      <c r="F2" s="114"/>
      <c r="G2" s="31"/>
      <c r="H2" s="22"/>
      <c r="I2" s="22"/>
    </row>
    <row r="3" spans="1:9" ht="33" customHeight="1" x14ac:dyDescent="0.25">
      <c r="A3" s="114"/>
      <c r="B3" s="114"/>
      <c r="C3" s="114"/>
      <c r="D3" s="114"/>
      <c r="E3" s="114"/>
      <c r="F3" s="114"/>
      <c r="G3" s="114"/>
      <c r="H3" s="113"/>
      <c r="I3" s="113"/>
    </row>
    <row r="4" spans="1:9" ht="15.75" customHeight="1" x14ac:dyDescent="0.25">
      <c r="A4" s="120" t="s">
        <v>8</v>
      </c>
      <c r="B4" s="120" t="s">
        <v>9</v>
      </c>
      <c r="C4" s="123" t="s">
        <v>18</v>
      </c>
      <c r="D4" s="123" t="s">
        <v>17</v>
      </c>
      <c r="E4" s="123" t="s">
        <v>19</v>
      </c>
      <c r="F4" s="123" t="s">
        <v>20</v>
      </c>
    </row>
    <row r="5" spans="1:9" x14ac:dyDescent="0.25">
      <c r="A5" s="121"/>
      <c r="B5" s="121"/>
      <c r="C5" s="124"/>
      <c r="D5" s="124"/>
      <c r="E5" s="124"/>
      <c r="F5" s="124"/>
    </row>
    <row r="6" spans="1:9" ht="99.75" customHeight="1" x14ac:dyDescent="0.25">
      <c r="A6" s="122"/>
      <c r="B6" s="122"/>
      <c r="C6" s="125"/>
      <c r="D6" s="125"/>
      <c r="E6" s="125"/>
      <c r="F6" s="125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49">
        <v>135661.70000000001</v>
      </c>
      <c r="E8" s="33" t="e">
        <f>ROUND($D$16/$C$16*C8,2)</f>
        <v>#REF!</v>
      </c>
      <c r="F8" s="35" t="e">
        <f>ROUND(D8/E8,3)</f>
        <v>#REF!</v>
      </c>
      <c r="G8" s="1">
        <v>135661.70000000001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49">
        <v>13000</v>
      </c>
      <c r="E9" s="33" t="e">
        <f t="shared" ref="E9:E15" si="0">ROUND($D$16/$C$16*C9,2)</f>
        <v>#REF!</v>
      </c>
      <c r="F9" s="35" t="e">
        <f t="shared" ref="F9:F15" si="1">ROUND(D9/E9,3)</f>
        <v>#REF!</v>
      </c>
      <c r="G9" s="1">
        <v>15000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49">
        <v>8700</v>
      </c>
      <c r="E10" s="33" t="e">
        <f t="shared" si="0"/>
        <v>#REF!</v>
      </c>
      <c r="F10" s="35" t="e">
        <f t="shared" si="1"/>
        <v>#REF!</v>
      </c>
      <c r="G10" s="1">
        <v>8500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49">
        <v>6300</v>
      </c>
      <c r="E11" s="33" t="e">
        <f t="shared" si="0"/>
        <v>#REF!</v>
      </c>
      <c r="F11" s="35" t="e">
        <f t="shared" si="1"/>
        <v>#REF!</v>
      </c>
      <c r="G11" s="1">
        <v>6600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49">
        <v>16000</v>
      </c>
      <c r="E12" s="33" t="e">
        <f t="shared" si="0"/>
        <v>#REF!</v>
      </c>
      <c r="F12" s="35" t="e">
        <f t="shared" si="1"/>
        <v>#REF!</v>
      </c>
      <c r="G12" s="1">
        <v>16500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49">
        <v>11000</v>
      </c>
      <c r="E13" s="33" t="e">
        <f t="shared" si="0"/>
        <v>#REF!</v>
      </c>
      <c r="F13" s="35" t="e">
        <f t="shared" si="1"/>
        <v>#REF!</v>
      </c>
      <c r="G13" s="1">
        <v>15000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49">
        <v>9000</v>
      </c>
      <c r="E14" s="33" t="e">
        <f t="shared" si="0"/>
        <v>#REF!</v>
      </c>
      <c r="F14" s="35" t="e">
        <f t="shared" si="1"/>
        <v>#REF!</v>
      </c>
      <c r="G14" s="1">
        <v>11300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49">
        <v>14000</v>
      </c>
      <c r="E15" s="33" t="e">
        <f t="shared" si="0"/>
        <v>#REF!</v>
      </c>
      <c r="F15" s="35" t="e">
        <f t="shared" si="1"/>
        <v>#REF!</v>
      </c>
      <c r="G15" s="1">
        <v>15660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50">
        <f>SUM(D8:D15)</f>
        <v>213661.7</v>
      </c>
      <c r="E16" s="37" t="e">
        <f>SUM(E8:E15)</f>
        <v>#REF!</v>
      </c>
      <c r="F16" s="34"/>
    </row>
  </sheetData>
  <mergeCells count="10">
    <mergeCell ref="A1:G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37"/>
  <sheetViews>
    <sheetView view="pageBreakPreview" zoomScale="70" zoomScaleNormal="53" zoomScaleSheetLayoutView="70" workbookViewId="0">
      <pane xSplit="3" ySplit="6" topLeftCell="K7" activePane="bottomRight" state="frozen"/>
      <selection activeCell="C1" sqref="C1"/>
      <selection pane="topRight" activeCell="D1" sqref="D1"/>
      <selection pane="bottomLeft" activeCell="C8" sqref="C8"/>
      <selection pane="bottomRight" activeCell="P8" sqref="P8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7.140625" style="4" customWidth="1"/>
    <col min="4" max="4" width="0.140625" style="4" customWidth="1"/>
    <col min="5" max="5" width="19" style="4" customWidth="1"/>
    <col min="6" max="6" width="20.85546875" style="4" customWidth="1"/>
    <col min="7" max="7" width="17.28515625" style="4" customWidth="1"/>
    <col min="8" max="8" width="11.5703125" style="4" customWidth="1"/>
    <col min="9" max="9" width="15.28515625" style="4" customWidth="1"/>
    <col min="10" max="11" width="13" style="4" customWidth="1"/>
    <col min="12" max="12" width="19.7109375" style="4" customWidth="1"/>
    <col min="13" max="13" width="20.5703125" style="4" customWidth="1"/>
    <col min="14" max="14" width="16.7109375" style="4" customWidth="1"/>
    <col min="15" max="15" width="25" style="4" customWidth="1"/>
    <col min="16" max="16" width="25.7109375" style="4" customWidth="1"/>
    <col min="17" max="17" width="25" style="4" customWidth="1"/>
    <col min="18" max="18" width="22.140625" style="4" bestFit="1" customWidth="1"/>
    <col min="19" max="19" width="19.42578125" style="4" customWidth="1"/>
    <col min="20" max="20" width="18.85546875" style="4" customWidth="1"/>
    <col min="21" max="21" width="20.28515625" style="4" customWidth="1"/>
    <col min="22" max="22" width="13.5703125" style="4" bestFit="1" customWidth="1"/>
    <col min="23" max="23" width="9.140625" style="4"/>
    <col min="24" max="24" width="21" style="4" customWidth="1"/>
    <col min="25" max="25" width="13" style="4" bestFit="1" customWidth="1"/>
    <col min="26" max="16384" width="9.140625" style="4"/>
  </cols>
  <sheetData>
    <row r="1" spans="1:25" ht="18" customHeight="1" x14ac:dyDescent="0.3">
      <c r="K1" s="128"/>
      <c r="L1" s="128"/>
      <c r="M1" s="128"/>
      <c r="N1" s="128"/>
      <c r="O1" s="128"/>
      <c r="P1" s="128"/>
      <c r="Q1" s="128"/>
    </row>
    <row r="2" spans="1:25" ht="22.5" customHeight="1" x14ac:dyDescent="0.3">
      <c r="K2" s="129"/>
      <c r="L2" s="129"/>
      <c r="M2" s="129"/>
      <c r="N2" s="129"/>
      <c r="O2" s="129"/>
      <c r="P2" s="129"/>
      <c r="Q2" s="129"/>
    </row>
    <row r="3" spans="1:25" ht="27.75" customHeight="1" x14ac:dyDescent="0.3">
      <c r="C3" s="130" t="s">
        <v>50</v>
      </c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5"/>
      <c r="Q3" s="5" t="s">
        <v>39</v>
      </c>
    </row>
    <row r="4" spans="1:25" s="96" customFormat="1" ht="43.9" customHeight="1" x14ac:dyDescent="0.3">
      <c r="B4" s="131" t="s">
        <v>8</v>
      </c>
      <c r="C4" s="131" t="s">
        <v>9</v>
      </c>
      <c r="D4" s="131" t="s">
        <v>10</v>
      </c>
      <c r="E4" s="132" t="s">
        <v>44</v>
      </c>
      <c r="F4" s="132" t="s">
        <v>52</v>
      </c>
      <c r="G4" s="133" t="s">
        <v>11</v>
      </c>
      <c r="H4" s="134"/>
      <c r="I4" s="134"/>
      <c r="J4" s="134"/>
      <c r="K4" s="135"/>
      <c r="L4" s="136" t="s">
        <v>36</v>
      </c>
      <c r="M4" s="136" t="s">
        <v>47</v>
      </c>
      <c r="N4" s="136" t="s">
        <v>46</v>
      </c>
      <c r="O4" s="137" t="s">
        <v>53</v>
      </c>
      <c r="P4" s="137" t="s">
        <v>40</v>
      </c>
      <c r="Q4" s="138" t="s">
        <v>41</v>
      </c>
    </row>
    <row r="5" spans="1:25" s="7" customFormat="1" ht="159.75" customHeight="1" x14ac:dyDescent="0.3">
      <c r="B5" s="131"/>
      <c r="C5" s="131"/>
      <c r="D5" s="131"/>
      <c r="E5" s="132"/>
      <c r="F5" s="132"/>
      <c r="G5" s="91" t="s">
        <v>13</v>
      </c>
      <c r="H5" s="91" t="s">
        <v>21</v>
      </c>
      <c r="I5" s="91" t="s">
        <v>22</v>
      </c>
      <c r="J5" s="90" t="s">
        <v>48</v>
      </c>
      <c r="K5" s="90" t="s">
        <v>12</v>
      </c>
      <c r="L5" s="136"/>
      <c r="M5" s="136"/>
      <c r="N5" s="136"/>
      <c r="O5" s="137"/>
      <c r="P5" s="137"/>
      <c r="Q5" s="139"/>
    </row>
    <row r="6" spans="1:25" s="8" customFormat="1" ht="39.75" customHeight="1" x14ac:dyDescent="0.3">
      <c r="B6" s="131"/>
      <c r="C6" s="131"/>
      <c r="D6" s="131"/>
      <c r="E6" s="132"/>
      <c r="F6" s="132"/>
      <c r="G6" s="92" t="s">
        <v>34</v>
      </c>
      <c r="H6" s="92" t="s">
        <v>35</v>
      </c>
      <c r="I6" s="9" t="s">
        <v>23</v>
      </c>
      <c r="J6" s="10" t="s">
        <v>24</v>
      </c>
      <c r="K6" s="10" t="s">
        <v>33</v>
      </c>
      <c r="L6" s="10" t="s">
        <v>37</v>
      </c>
      <c r="M6" s="10" t="s">
        <v>38</v>
      </c>
      <c r="N6" s="10" t="s">
        <v>42</v>
      </c>
      <c r="O6" s="10" t="s">
        <v>43</v>
      </c>
      <c r="P6" s="10" t="s">
        <v>54</v>
      </c>
      <c r="Q6" s="10"/>
      <c r="R6" s="126" t="s">
        <v>45</v>
      </c>
      <c r="S6" s="127"/>
    </row>
    <row r="7" spans="1:25" s="8" customFormat="1" ht="28.5" customHeight="1" x14ac:dyDescent="0.3">
      <c r="B7" s="93">
        <v>1</v>
      </c>
      <c r="C7" s="93">
        <v>2</v>
      </c>
      <c r="D7" s="93"/>
      <c r="E7" s="94">
        <v>3</v>
      </c>
      <c r="F7" s="94">
        <v>4</v>
      </c>
      <c r="G7" s="91">
        <v>5</v>
      </c>
      <c r="H7" s="91">
        <v>6</v>
      </c>
      <c r="I7" s="9">
        <v>7</v>
      </c>
      <c r="J7" s="9">
        <v>8</v>
      </c>
      <c r="K7" s="9">
        <v>9</v>
      </c>
      <c r="L7" s="9">
        <v>10</v>
      </c>
      <c r="M7" s="9">
        <v>11</v>
      </c>
      <c r="N7" s="9">
        <v>12</v>
      </c>
      <c r="O7" s="9">
        <v>13</v>
      </c>
      <c r="P7" s="9">
        <v>14</v>
      </c>
      <c r="Q7" s="11"/>
      <c r="X7" s="7"/>
    </row>
    <row r="8" spans="1:25" ht="43.9" customHeight="1" x14ac:dyDescent="0.3">
      <c r="A8" s="4">
        <v>1343001</v>
      </c>
      <c r="B8" s="47">
        <v>1</v>
      </c>
      <c r="C8" s="12" t="s">
        <v>6</v>
      </c>
      <c r="D8" s="12">
        <v>6765</v>
      </c>
      <c r="E8" s="43" t="e">
        <f>ROUND(313620790/'СМП 2017  (2)'!F16/12,2)</f>
        <v>#REF!</v>
      </c>
      <c r="F8" s="70" t="e">
        <f>#REF!</f>
        <v>#REF!</v>
      </c>
      <c r="G8" s="71" t="e">
        <f>#REF!</f>
        <v>#REF!</v>
      </c>
      <c r="H8" s="71" t="e">
        <f>'Коэф. по ФОТ (2)'!F8</f>
        <v>#REF!</v>
      </c>
      <c r="I8" s="71" t="e">
        <f>'Коэф. плотности'!F8</f>
        <v>#REF!</v>
      </c>
      <c r="J8" s="72" t="e">
        <f>G8*H8*I8</f>
        <v>#REF!</v>
      </c>
      <c r="K8" s="146" t="e">
        <f>S9/U9</f>
        <v>#REF!</v>
      </c>
      <c r="L8" s="143" t="e">
        <f>ROUND(E8*K8,2)</f>
        <v>#REF!</v>
      </c>
      <c r="M8" s="140" t="e">
        <f>ROUND(Q16/Q17,9)</f>
        <v>#REF!</v>
      </c>
      <c r="N8" s="143" t="e">
        <f>L8/M8</f>
        <v>#REF!</v>
      </c>
      <c r="O8" s="45" t="e">
        <f>ROUND(F8*$N$8,2)</f>
        <v>#REF!</v>
      </c>
      <c r="P8" s="45" t="e">
        <f t="shared" ref="P8:P15" si="0">ROUND(O8*12,2)</f>
        <v>#REF!</v>
      </c>
      <c r="Q8" s="52" t="e">
        <f>ROUND($L$8*F8,2)</f>
        <v>#REF!</v>
      </c>
      <c r="R8" s="76" t="e">
        <f t="shared" ref="R8:R16" si="1">E8*F8*J8</f>
        <v>#REF!</v>
      </c>
      <c r="S8" s="75"/>
      <c r="T8" s="77" t="e">
        <f>E8*F8</f>
        <v>#REF!</v>
      </c>
      <c r="U8" s="75"/>
      <c r="V8" s="75">
        <v>182955.86</v>
      </c>
      <c r="X8" s="79" t="e">
        <f>P8-'СМП 2023 '!M12</f>
        <v>#REF!</v>
      </c>
      <c r="Y8" s="79" t="e">
        <f>P8/#REF!</f>
        <v>#REF!</v>
      </c>
    </row>
    <row r="9" spans="1:25" ht="32.25" customHeight="1" x14ac:dyDescent="0.3">
      <c r="B9" s="47">
        <v>2</v>
      </c>
      <c r="C9" s="12" t="s">
        <v>2</v>
      </c>
      <c r="D9" s="12">
        <v>20230</v>
      </c>
      <c r="E9" s="43" t="e">
        <f>E12</f>
        <v>#REF!</v>
      </c>
      <c r="F9" s="70" t="e">
        <f>#REF!</f>
        <v>#REF!</v>
      </c>
      <c r="G9" s="71" t="e">
        <f>#REF!</f>
        <v>#REF!</v>
      </c>
      <c r="H9" s="71" t="e">
        <f>'Коэф. по ФОТ (2)'!F14</f>
        <v>#REF!</v>
      </c>
      <c r="I9" s="71" t="e">
        <f>'Коэф. плотности'!F14</f>
        <v>#REF!</v>
      </c>
      <c r="J9" s="72" t="e">
        <f>G9*H9*I9</f>
        <v>#REF!</v>
      </c>
      <c r="K9" s="148"/>
      <c r="L9" s="145"/>
      <c r="M9" s="141"/>
      <c r="N9" s="145"/>
      <c r="O9" s="45" t="e">
        <f>ROUND(F9*$N$8,2)</f>
        <v>#REF!</v>
      </c>
      <c r="P9" s="45" t="e">
        <f t="shared" si="0"/>
        <v>#REF!</v>
      </c>
      <c r="Q9" s="52" t="e">
        <f>ROUND(L8*F9,2)</f>
        <v>#REF!</v>
      </c>
      <c r="R9" s="76" t="e">
        <f t="shared" si="1"/>
        <v>#REF!</v>
      </c>
      <c r="S9" s="80" t="e">
        <f>R9+R8</f>
        <v>#REF!</v>
      </c>
      <c r="T9" s="77" t="e">
        <f>E9*F9</f>
        <v>#REF!</v>
      </c>
      <c r="U9" s="80" t="e">
        <f>T9+T8</f>
        <v>#REF!</v>
      </c>
      <c r="V9" s="75">
        <v>15230.61</v>
      </c>
      <c r="X9" s="79" t="e">
        <f>P9-'СМП 2023 '!#REF!</f>
        <v>#REF!</v>
      </c>
      <c r="Y9" s="79" t="e">
        <f>P9/#REF!</f>
        <v>#REF!</v>
      </c>
    </row>
    <row r="10" spans="1:25" ht="32.25" customHeight="1" x14ac:dyDescent="0.3">
      <c r="B10" s="47">
        <v>4</v>
      </c>
      <c r="C10" s="12" t="s">
        <v>1</v>
      </c>
      <c r="D10" s="12">
        <v>7000</v>
      </c>
      <c r="E10" s="43" t="e">
        <f>E8</f>
        <v>#REF!</v>
      </c>
      <c r="F10" s="70" t="e">
        <f>#REF!</f>
        <v>#REF!</v>
      </c>
      <c r="G10" s="71" t="e">
        <f>#REF!</f>
        <v>#REF!</v>
      </c>
      <c r="H10" s="71" t="e">
        <f>'Коэф. по ФОТ (2)'!F9</f>
        <v>#REF!</v>
      </c>
      <c r="I10" s="71" t="e">
        <f>'Коэф. плотности'!F9</f>
        <v>#REF!</v>
      </c>
      <c r="J10" s="87" t="e">
        <f t="shared" ref="J10:J15" si="2">G10*H10*I10</f>
        <v>#REF!</v>
      </c>
      <c r="K10" s="146" t="e">
        <f>S11/U11</f>
        <v>#REF!</v>
      </c>
      <c r="L10" s="143" t="e">
        <f>ROUND(E8*K10,2)</f>
        <v>#REF!</v>
      </c>
      <c r="M10" s="141"/>
      <c r="N10" s="143" t="e">
        <f>L10/M8</f>
        <v>#REF!</v>
      </c>
      <c r="O10" s="45" t="e">
        <f>ROUND(F10*$N$10,2)</f>
        <v>#REF!</v>
      </c>
      <c r="P10" s="45" t="e">
        <f t="shared" si="0"/>
        <v>#REF!</v>
      </c>
      <c r="Q10" s="52" t="e">
        <f>ROUND(L10*F10,2)</f>
        <v>#REF!</v>
      </c>
      <c r="R10" s="76" t="e">
        <f t="shared" si="1"/>
        <v>#REF!</v>
      </c>
      <c r="T10" s="77" t="e">
        <f t="shared" ref="T10" si="3">E10*F10</f>
        <v>#REF!</v>
      </c>
      <c r="V10" s="75">
        <v>20070.490000000002</v>
      </c>
      <c r="X10" s="79" t="e">
        <f>P10-'СМП 2023 '!#REF!</f>
        <v>#REF!</v>
      </c>
      <c r="Y10" s="79" t="e">
        <f>P10/#REF!</f>
        <v>#REF!</v>
      </c>
    </row>
    <row r="11" spans="1:25" ht="32.25" customHeight="1" x14ac:dyDescent="0.3">
      <c r="B11" s="47">
        <v>3</v>
      </c>
      <c r="C11" s="12" t="s">
        <v>3</v>
      </c>
      <c r="D11" s="12">
        <v>9000</v>
      </c>
      <c r="E11" s="43" t="e">
        <f>E9</f>
        <v>#REF!</v>
      </c>
      <c r="F11" s="70" t="e">
        <f>#REF!</f>
        <v>#REF!</v>
      </c>
      <c r="G11" s="71" t="e">
        <f>#REF!</f>
        <v>#REF!</v>
      </c>
      <c r="H11" s="71" t="e">
        <f>'Коэф. по ФОТ (2)'!F15</f>
        <v>#REF!</v>
      </c>
      <c r="I11" s="71" t="e">
        <f>'Коэф. плотности'!F15</f>
        <v>#REF!</v>
      </c>
      <c r="J11" s="78" t="e">
        <f t="shared" si="2"/>
        <v>#REF!</v>
      </c>
      <c r="K11" s="147"/>
      <c r="L11" s="144"/>
      <c r="M11" s="141"/>
      <c r="N11" s="144"/>
      <c r="O11" s="45" t="e">
        <f>ROUND(F11*$N$10,2)</f>
        <v>#REF!</v>
      </c>
      <c r="P11" s="45" t="e">
        <f t="shared" si="0"/>
        <v>#REF!</v>
      </c>
      <c r="Q11" s="52" t="e">
        <f>ROUND($L$10*F11,2)</f>
        <v>#REF!</v>
      </c>
      <c r="R11" s="76" t="e">
        <f t="shared" si="1"/>
        <v>#REF!</v>
      </c>
      <c r="S11" s="86" t="e">
        <f>R11+R10</f>
        <v>#REF!</v>
      </c>
      <c r="T11" s="77" t="e">
        <f>E11*F11</f>
        <v>#REF!</v>
      </c>
      <c r="U11" s="86" t="e">
        <f>T11+T10</f>
        <v>#REF!</v>
      </c>
      <c r="V11" s="75">
        <v>20756.27</v>
      </c>
      <c r="X11" s="79" t="e">
        <f>P11-'СМП 2023 '!#REF!</f>
        <v>#REF!</v>
      </c>
      <c r="Y11" s="79" t="e">
        <f>P11/#REF!</f>
        <v>#REF!</v>
      </c>
    </row>
    <row r="12" spans="1:25" ht="32.25" customHeight="1" x14ac:dyDescent="0.3">
      <c r="B12" s="47">
        <v>5</v>
      </c>
      <c r="C12" s="12" t="s">
        <v>7</v>
      </c>
      <c r="D12" s="12">
        <v>5000</v>
      </c>
      <c r="E12" s="43" t="e">
        <f>E10</f>
        <v>#REF!</v>
      </c>
      <c r="F12" s="70" t="e">
        <f>#REF!</f>
        <v>#REF!</v>
      </c>
      <c r="G12" s="71" t="e">
        <f>#REF!</f>
        <v>#REF!</v>
      </c>
      <c r="H12" s="71" t="e">
        <f>'Коэф. по ФОТ (2)'!F10</f>
        <v>#REF!</v>
      </c>
      <c r="I12" s="71" t="e">
        <f>'Коэф. плотности'!F10</f>
        <v>#REF!</v>
      </c>
      <c r="J12" s="78" t="e">
        <f>G12*H12*I12</f>
        <v>#REF!</v>
      </c>
      <c r="K12" s="146" t="e">
        <f>S13/U13</f>
        <v>#REF!</v>
      </c>
      <c r="L12" s="143" t="e">
        <f>ROUND(E10*K12,2)</f>
        <v>#REF!</v>
      </c>
      <c r="M12" s="141"/>
      <c r="N12" s="143" t="e">
        <f>L12/M8</f>
        <v>#REF!</v>
      </c>
      <c r="O12" s="45" t="e">
        <f>ROUND(F12*$N$12,2)</f>
        <v>#REF!</v>
      </c>
      <c r="P12" s="45" t="e">
        <f>ROUND(O12*12,2)</f>
        <v>#REF!</v>
      </c>
      <c r="Q12" s="52" t="e">
        <f>ROUND(L12*F12,2)</f>
        <v>#REF!</v>
      </c>
      <c r="R12" s="76" t="e">
        <f>E12*F12*J12</f>
        <v>#REF!</v>
      </c>
      <c r="S12" s="77"/>
      <c r="T12" s="77" t="e">
        <f>E12*F12</f>
        <v>#REF!</v>
      </c>
      <c r="U12" s="77"/>
      <c r="V12" s="75">
        <v>10722.07</v>
      </c>
      <c r="X12" s="79" t="e">
        <f>P12-'СМП 2023 '!#REF!</f>
        <v>#REF!</v>
      </c>
      <c r="Y12" s="79" t="e">
        <f>P12/#REF!</f>
        <v>#REF!</v>
      </c>
    </row>
    <row r="13" spans="1:25" ht="28.5" customHeight="1" x14ac:dyDescent="0.3">
      <c r="B13" s="47">
        <v>7</v>
      </c>
      <c r="C13" s="12" t="s">
        <v>14</v>
      </c>
      <c r="D13" s="12">
        <v>14000</v>
      </c>
      <c r="E13" s="43" t="e">
        <f>E14</f>
        <v>#REF!</v>
      </c>
      <c r="F13" s="70" t="e">
        <f>#REF!</f>
        <v>#REF!</v>
      </c>
      <c r="G13" s="71" t="e">
        <f>#REF!</f>
        <v>#REF!</v>
      </c>
      <c r="H13" s="71" t="e">
        <f>'Коэф. по ФОТ (2)'!F12</f>
        <v>#REF!</v>
      </c>
      <c r="I13" s="71" t="e">
        <f>'Коэф. плотности'!F12</f>
        <v>#REF!</v>
      </c>
      <c r="J13" s="73" t="e">
        <f>G13*H13*I13</f>
        <v>#REF!</v>
      </c>
      <c r="K13" s="147"/>
      <c r="L13" s="144"/>
      <c r="M13" s="141"/>
      <c r="N13" s="144"/>
      <c r="O13" s="45" t="e">
        <f>ROUND(F13*$N$12,2)</f>
        <v>#REF!</v>
      </c>
      <c r="P13" s="45" t="e">
        <f>ROUND(O13*12,2)</f>
        <v>#REF!</v>
      </c>
      <c r="Q13" s="55" t="e">
        <f>ROUND(L12*F13,2)</f>
        <v>#REF!</v>
      </c>
      <c r="R13" s="76" t="e">
        <f>E13*F13*J13</f>
        <v>#REF!</v>
      </c>
      <c r="S13" s="86" t="e">
        <f>R13+R12</f>
        <v>#REF!</v>
      </c>
      <c r="T13" s="77" t="e">
        <f>E13*F13</f>
        <v>#REF!</v>
      </c>
      <c r="U13" s="86" t="e">
        <f>T13+T12</f>
        <v>#REF!</v>
      </c>
      <c r="V13" s="75">
        <v>21574.400000000001</v>
      </c>
      <c r="X13" s="79" t="e">
        <f>P13-'СМП 2023 '!#REF!</f>
        <v>#REF!</v>
      </c>
      <c r="Y13" s="79" t="e">
        <f>P13/#REF!</f>
        <v>#REF!</v>
      </c>
    </row>
    <row r="14" spans="1:25" ht="31.5" customHeight="1" x14ac:dyDescent="0.3">
      <c r="A14" s="4">
        <v>1340004</v>
      </c>
      <c r="B14" s="47">
        <v>6</v>
      </c>
      <c r="C14" s="12" t="s">
        <v>4</v>
      </c>
      <c r="D14" s="12">
        <v>13300</v>
      </c>
      <c r="E14" s="43" t="e">
        <f>E12</f>
        <v>#REF!</v>
      </c>
      <c r="F14" s="70" t="e">
        <f>#REF!</f>
        <v>#REF!</v>
      </c>
      <c r="G14" s="71" t="e">
        <f>#REF!</f>
        <v>#REF!</v>
      </c>
      <c r="H14" s="71" t="e">
        <f>'Коэф. по ФОТ (2)'!F11</f>
        <v>#REF!</v>
      </c>
      <c r="I14" s="71" t="e">
        <f>'Коэф. плотности'!F11</f>
        <v>#REF!</v>
      </c>
      <c r="J14" s="88" t="e">
        <f t="shared" si="2"/>
        <v>#REF!</v>
      </c>
      <c r="K14" s="146" t="e">
        <f>S15/U15</f>
        <v>#REF!</v>
      </c>
      <c r="L14" s="143" t="e">
        <f>ROUND(E12*K14,2)</f>
        <v>#REF!</v>
      </c>
      <c r="M14" s="141"/>
      <c r="N14" s="143" t="e">
        <f>L14/M8</f>
        <v>#REF!</v>
      </c>
      <c r="O14" s="45" t="e">
        <f>ROUND(F14*$N$14,2)</f>
        <v>#REF!</v>
      </c>
      <c r="P14" s="45" t="e">
        <f t="shared" si="0"/>
        <v>#REF!</v>
      </c>
      <c r="Q14" s="52" t="e">
        <f>ROUND(L14*F14,2)</f>
        <v>#REF!</v>
      </c>
      <c r="R14" s="76" t="e">
        <f t="shared" si="1"/>
        <v>#REF!</v>
      </c>
      <c r="S14" s="86"/>
      <c r="T14" s="77" t="e">
        <f>E14*F14</f>
        <v>#REF!</v>
      </c>
      <c r="U14" s="86"/>
      <c r="V14" s="75">
        <v>7997.75</v>
      </c>
      <c r="X14" s="79" t="e">
        <f>P14-'СМП 2023 '!#REF!</f>
        <v>#REF!</v>
      </c>
      <c r="Y14" s="79" t="e">
        <f>P14/#REF!</f>
        <v>#REF!</v>
      </c>
    </row>
    <row r="15" spans="1:25" ht="30" customHeight="1" x14ac:dyDescent="0.3">
      <c r="A15" s="4">
        <v>1340011</v>
      </c>
      <c r="B15" s="47">
        <v>8</v>
      </c>
      <c r="C15" s="12" t="s">
        <v>5</v>
      </c>
      <c r="D15" s="12">
        <v>6000</v>
      </c>
      <c r="E15" s="43" t="e">
        <f>E13</f>
        <v>#REF!</v>
      </c>
      <c r="F15" s="70" t="e">
        <f>#REF!</f>
        <v>#REF!</v>
      </c>
      <c r="G15" s="71" t="e">
        <f>#REF!</f>
        <v>#REF!</v>
      </c>
      <c r="H15" s="71" t="e">
        <f>'Коэф. по ФОТ (2)'!F13</f>
        <v>#REF!</v>
      </c>
      <c r="I15" s="71" t="e">
        <f>'Коэф. плотности'!F13</f>
        <v>#REF!</v>
      </c>
      <c r="J15" s="73" t="e">
        <f t="shared" si="2"/>
        <v>#REF!</v>
      </c>
      <c r="K15" s="148"/>
      <c r="L15" s="145"/>
      <c r="M15" s="141"/>
      <c r="N15" s="145"/>
      <c r="O15" s="45" t="e">
        <f>ROUND(F15*$N$14,2)</f>
        <v>#REF!</v>
      </c>
      <c r="P15" s="45" t="e">
        <f t="shared" si="0"/>
        <v>#REF!</v>
      </c>
      <c r="Q15" s="53" t="e">
        <f>ROUND(F15*L14,2)</f>
        <v>#REF!</v>
      </c>
      <c r="R15" s="76" t="e">
        <f t="shared" si="1"/>
        <v>#REF!</v>
      </c>
      <c r="S15" s="86" t="e">
        <f>R15+R14</f>
        <v>#REF!</v>
      </c>
      <c r="T15" s="77" t="e">
        <f>E15*F15</f>
        <v>#REF!</v>
      </c>
      <c r="U15" s="86" t="e">
        <f>T15+T14</f>
        <v>#REF!</v>
      </c>
      <c r="V15" s="75">
        <v>20483.75</v>
      </c>
      <c r="X15" s="79" t="e">
        <f>P15-'СМП 2023 '!#REF!</f>
        <v>#REF!</v>
      </c>
      <c r="Y15" s="79" t="e">
        <f>P15/#REF!</f>
        <v>#REF!</v>
      </c>
    </row>
    <row r="16" spans="1:25" s="13" customFormat="1" ht="42.75" customHeight="1" x14ac:dyDescent="0.3">
      <c r="B16" s="14"/>
      <c r="C16" s="15" t="s">
        <v>15</v>
      </c>
      <c r="D16" s="17">
        <v>443213</v>
      </c>
      <c r="E16" s="16"/>
      <c r="F16" s="17" t="e">
        <f>SUM(F8:F15)</f>
        <v>#REF!</v>
      </c>
      <c r="G16" s="74"/>
      <c r="H16" s="74"/>
      <c r="I16" s="17"/>
      <c r="J16" s="17"/>
      <c r="K16" s="17"/>
      <c r="L16" s="17"/>
      <c r="M16" s="142"/>
      <c r="N16" s="17"/>
      <c r="O16" s="46" t="e">
        <f>SUM(O8:O15)</f>
        <v>#REF!</v>
      </c>
      <c r="P16" s="46" t="e">
        <f>SUM(P8:P15)</f>
        <v>#REF!</v>
      </c>
      <c r="Q16" s="54" t="e">
        <f>SUM(Q8:Q15)</f>
        <v>#REF!</v>
      </c>
      <c r="R16" s="76" t="e">
        <f t="shared" si="1"/>
        <v>#REF!</v>
      </c>
      <c r="T16" s="44" t="e">
        <f t="shared" ref="T16" si="4">E16*F16</f>
        <v>#REF!</v>
      </c>
      <c r="V16" s="84">
        <f>SUM(V8:V15)</f>
        <v>299791.19999999995</v>
      </c>
      <c r="Y16" s="79"/>
    </row>
    <row r="17" spans="2:21" ht="42.75" customHeight="1" x14ac:dyDescent="0.3">
      <c r="B17" s="48"/>
      <c r="C17" s="48"/>
      <c r="D17" s="48"/>
      <c r="E17" s="85">
        <f>310832010+57678300</f>
        <v>368510310</v>
      </c>
      <c r="F17" s="83" t="e">
        <f>E17/F16</f>
        <v>#REF!</v>
      </c>
      <c r="G17" s="48"/>
      <c r="H17" s="48"/>
      <c r="I17" s="48"/>
      <c r="J17" s="18"/>
      <c r="K17" s="18"/>
      <c r="L17" s="18"/>
      <c r="M17" s="18"/>
      <c r="N17" s="18"/>
      <c r="O17" s="51" t="e">
        <f>Q17-O16</f>
        <v>#REF!</v>
      </c>
      <c r="P17" s="56">
        <f>E17</f>
        <v>368510310</v>
      </c>
      <c r="Q17" s="19">
        <f>P17/12</f>
        <v>30709192.5</v>
      </c>
      <c r="S17" s="4" t="e">
        <f>'СМП 2017  (2)'!S13</f>
        <v>#REF!</v>
      </c>
      <c r="U17" s="4" t="e">
        <f>'СМП 2017  (2)'!U13</f>
        <v>#REF!</v>
      </c>
    </row>
    <row r="18" spans="2:21" ht="18.75" customHeight="1" x14ac:dyDescent="0.3">
      <c r="B18" s="57"/>
      <c r="C18" s="57"/>
      <c r="D18" s="57"/>
      <c r="E18" s="58"/>
      <c r="F18" s="58"/>
      <c r="G18" s="59"/>
      <c r="H18" s="48"/>
      <c r="I18" s="48"/>
      <c r="P18" s="44" t="e">
        <f>P17-P16</f>
        <v>#REF!</v>
      </c>
      <c r="Q18" s="19"/>
    </row>
    <row r="19" spans="2:21" ht="85.5" customHeight="1" x14ac:dyDescent="0.3">
      <c r="B19" s="57"/>
      <c r="C19" s="57"/>
      <c r="D19" s="57"/>
      <c r="E19" s="58">
        <v>310832.01</v>
      </c>
      <c r="F19" s="58" t="s">
        <v>51</v>
      </c>
      <c r="G19" s="59"/>
      <c r="H19" s="48"/>
      <c r="I19" s="48"/>
      <c r="P19" s="4" t="e">
        <f>P17/#REF!</f>
        <v>#REF!</v>
      </c>
      <c r="Q19" s="19"/>
    </row>
    <row r="20" spans="2:21" ht="24" customHeight="1" x14ac:dyDescent="0.3">
      <c r="B20" s="57"/>
      <c r="C20" s="57"/>
      <c r="D20" s="57"/>
      <c r="E20" s="60"/>
      <c r="F20" s="58"/>
      <c r="G20" s="60"/>
      <c r="H20" s="48"/>
      <c r="I20" s="48"/>
      <c r="P20" s="4" t="e">
        <f>P19/12</f>
        <v>#REF!</v>
      </c>
    </row>
    <row r="21" spans="2:21" x14ac:dyDescent="0.3">
      <c r="B21" s="61"/>
      <c r="C21" s="61"/>
      <c r="D21" s="61"/>
      <c r="E21" s="62"/>
      <c r="F21" s="62"/>
      <c r="G21" s="62"/>
      <c r="H21" s="48"/>
      <c r="I21" s="48"/>
    </row>
    <row r="22" spans="2:21" ht="50.25" customHeight="1" x14ac:dyDescent="0.3">
      <c r="B22" s="61"/>
      <c r="C22" s="48"/>
      <c r="D22" s="48"/>
      <c r="E22" s="63"/>
      <c r="F22" s="64"/>
      <c r="G22" s="65"/>
      <c r="H22" s="48"/>
      <c r="I22" s="48"/>
    </row>
    <row r="23" spans="2:21" ht="50.25" customHeight="1" x14ac:dyDescent="0.3">
      <c r="B23" s="61"/>
      <c r="C23" s="48"/>
      <c r="D23" s="48"/>
      <c r="E23" s="63"/>
      <c r="F23" s="64"/>
      <c r="G23" s="65"/>
      <c r="H23" s="48"/>
      <c r="I23" s="48"/>
    </row>
    <row r="24" spans="2:21" ht="50.25" customHeight="1" x14ac:dyDescent="0.3">
      <c r="B24" s="61"/>
      <c r="C24" s="48"/>
      <c r="D24" s="48"/>
      <c r="E24" s="63"/>
      <c r="F24" s="64"/>
      <c r="G24" s="65"/>
      <c r="H24" s="48"/>
      <c r="I24" s="48"/>
    </row>
    <row r="25" spans="2:21" ht="50.25" customHeight="1" x14ac:dyDescent="0.3">
      <c r="B25" s="61"/>
      <c r="C25" s="48"/>
      <c r="D25" s="48"/>
      <c r="E25" s="63"/>
      <c r="F25" s="64"/>
      <c r="G25" s="65"/>
      <c r="H25" s="48"/>
      <c r="I25" s="48"/>
    </row>
    <row r="26" spans="2:21" ht="50.25" customHeight="1" x14ac:dyDescent="0.3">
      <c r="B26" s="61"/>
      <c r="C26" s="48"/>
      <c r="D26" s="48"/>
      <c r="E26" s="63"/>
      <c r="F26" s="64"/>
      <c r="G26" s="65"/>
      <c r="H26" s="48"/>
      <c r="I26" s="48"/>
    </row>
    <row r="27" spans="2:21" ht="50.25" customHeight="1" x14ac:dyDescent="0.3">
      <c r="B27" s="61"/>
      <c r="C27" s="48"/>
      <c r="D27" s="48"/>
      <c r="E27" s="63"/>
      <c r="F27" s="64"/>
      <c r="G27" s="65"/>
      <c r="H27" s="48"/>
      <c r="I27" s="48"/>
    </row>
    <row r="28" spans="2:21" ht="50.25" customHeight="1" x14ac:dyDescent="0.3">
      <c r="B28" s="61"/>
      <c r="C28" s="48"/>
      <c r="D28" s="48"/>
      <c r="E28" s="63"/>
      <c r="F28" s="64"/>
      <c r="G28" s="65"/>
      <c r="H28" s="48"/>
      <c r="I28" s="48"/>
    </row>
    <row r="29" spans="2:21" ht="50.25" customHeight="1" x14ac:dyDescent="0.3">
      <c r="B29" s="61"/>
      <c r="C29" s="48"/>
      <c r="D29" s="48"/>
      <c r="E29" s="63"/>
      <c r="F29" s="64"/>
      <c r="G29" s="65"/>
      <c r="H29" s="48"/>
      <c r="I29" s="48"/>
    </row>
    <row r="30" spans="2:21" ht="50.25" customHeight="1" x14ac:dyDescent="0.3">
      <c r="B30" s="95"/>
      <c r="C30" s="67"/>
      <c r="D30" s="68"/>
      <c r="E30" s="68"/>
      <c r="F30" s="68"/>
      <c r="G30" s="69"/>
      <c r="H30" s="48"/>
    </row>
    <row r="31" spans="2:21" x14ac:dyDescent="0.3">
      <c r="B31" s="48"/>
      <c r="C31" s="48"/>
      <c r="D31" s="48"/>
      <c r="E31" s="48"/>
      <c r="F31" s="48"/>
      <c r="G31" s="48"/>
      <c r="H31" s="48"/>
    </row>
    <row r="32" spans="2:21" x14ac:dyDescent="0.3">
      <c r="B32" s="48"/>
      <c r="C32" s="48"/>
      <c r="D32" s="48"/>
      <c r="E32" s="48"/>
      <c r="F32" s="48"/>
      <c r="G32" s="48"/>
      <c r="H32" s="48"/>
    </row>
    <row r="33" spans="2:8" x14ac:dyDescent="0.3">
      <c r="B33" s="48"/>
      <c r="C33" s="48"/>
      <c r="D33" s="48"/>
      <c r="E33" s="48"/>
      <c r="F33" s="48"/>
      <c r="G33" s="48"/>
      <c r="H33" s="48"/>
    </row>
    <row r="34" spans="2:8" x14ac:dyDescent="0.3">
      <c r="B34" s="48"/>
      <c r="C34" s="48"/>
      <c r="D34" s="48"/>
      <c r="E34" s="48"/>
      <c r="F34" s="48"/>
      <c r="G34" s="48"/>
      <c r="H34" s="48"/>
    </row>
    <row r="35" spans="2:8" x14ac:dyDescent="0.3">
      <c r="B35" s="48"/>
      <c r="C35" s="48"/>
      <c r="D35" s="48"/>
      <c r="E35" s="48"/>
      <c r="F35" s="48"/>
      <c r="G35" s="48"/>
      <c r="H35" s="48"/>
    </row>
    <row r="36" spans="2:8" x14ac:dyDescent="0.3">
      <c r="B36" s="48"/>
      <c r="C36" s="48"/>
      <c r="D36" s="48"/>
      <c r="E36" s="48"/>
      <c r="F36" s="48"/>
      <c r="G36" s="48"/>
      <c r="H36" s="48"/>
    </row>
    <row r="37" spans="2:8" x14ac:dyDescent="0.3">
      <c r="B37" s="48"/>
      <c r="C37" s="48"/>
      <c r="D37" s="48"/>
      <c r="E37" s="48"/>
      <c r="F37" s="48"/>
      <c r="G37" s="48"/>
      <c r="H37" s="48"/>
    </row>
  </sheetData>
  <autoFilter ref="A7:Q15">
    <sortState ref="A10:N30">
      <sortCondition ref="K9:K29"/>
    </sortState>
  </autoFilter>
  <mergeCells count="29">
    <mergeCell ref="M8:M16"/>
    <mergeCell ref="N10:N11"/>
    <mergeCell ref="N12:N13"/>
    <mergeCell ref="N14:N15"/>
    <mergeCell ref="K10:K11"/>
    <mergeCell ref="L10:L11"/>
    <mergeCell ref="K12:K13"/>
    <mergeCell ref="L12:L13"/>
    <mergeCell ref="K14:K15"/>
    <mergeCell ref="L14:L15"/>
    <mergeCell ref="K8:K9"/>
    <mergeCell ref="L8:L9"/>
    <mergeCell ref="N8:N9"/>
    <mergeCell ref="R6:S6"/>
    <mergeCell ref="K1:Q1"/>
    <mergeCell ref="K2:Q2"/>
    <mergeCell ref="C3:O3"/>
    <mergeCell ref="B4:B6"/>
    <mergeCell ref="C4:C6"/>
    <mergeCell ref="D4:D6"/>
    <mergeCell ref="E4:E6"/>
    <mergeCell ref="F4:F6"/>
    <mergeCell ref="G4:K4"/>
    <mergeCell ref="L4:L5"/>
    <mergeCell ref="M4:M5"/>
    <mergeCell ref="N4:N5"/>
    <mergeCell ref="O4:O5"/>
    <mergeCell ref="P4:P5"/>
    <mergeCell ref="Q4:Q5"/>
  </mergeCells>
  <pageMargins left="0.23622047244094491" right="0.15748031496062992" top="0.15748031496062992" bottom="0.19685039370078741" header="0.15748031496062992" footer="0.15748031496062992"/>
  <pageSetup paperSize="9"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2"/>
  <sheetViews>
    <sheetView view="pageBreakPreview" topLeftCell="A4" zoomScaleNormal="100" zoomScaleSheetLayoutView="100" workbookViewId="0">
      <selection activeCell="I16" sqref="I16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13.4257812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13" t="s">
        <v>0</v>
      </c>
      <c r="B1" s="113"/>
      <c r="C1" s="113"/>
      <c r="D1" s="113"/>
      <c r="E1" s="113"/>
      <c r="F1" s="113"/>
      <c r="G1" s="22"/>
      <c r="H1" s="22"/>
      <c r="I1" s="22"/>
    </row>
    <row r="2" spans="1:9" ht="35.25" customHeight="1" x14ac:dyDescent="0.25">
      <c r="A2" s="114" t="s">
        <v>55</v>
      </c>
      <c r="B2" s="114"/>
      <c r="C2" s="114"/>
      <c r="D2" s="114"/>
      <c r="E2" s="114"/>
      <c r="F2" s="114"/>
      <c r="G2" s="31"/>
      <c r="H2" s="22"/>
      <c r="I2" s="22"/>
    </row>
    <row r="3" spans="1:9" ht="33" customHeight="1" x14ac:dyDescent="0.25">
      <c r="A3" s="114"/>
      <c r="B3" s="114"/>
      <c r="C3" s="114"/>
      <c r="D3" s="114"/>
      <c r="E3" s="114"/>
      <c r="F3" s="114"/>
      <c r="G3" s="114"/>
      <c r="H3" s="113"/>
      <c r="I3" s="113"/>
    </row>
    <row r="4" spans="1:9" ht="15.75" customHeight="1" x14ac:dyDescent="0.25">
      <c r="A4" s="120" t="s">
        <v>8</v>
      </c>
      <c r="B4" s="120" t="s">
        <v>9</v>
      </c>
      <c r="C4" s="123" t="s">
        <v>18</v>
      </c>
      <c r="D4" s="123" t="s">
        <v>49</v>
      </c>
      <c r="E4" s="123" t="s">
        <v>19</v>
      </c>
      <c r="F4" s="123" t="s">
        <v>20</v>
      </c>
    </row>
    <row r="5" spans="1:9" x14ac:dyDescent="0.25">
      <c r="A5" s="121"/>
      <c r="B5" s="121"/>
      <c r="C5" s="124"/>
      <c r="D5" s="124"/>
      <c r="E5" s="124"/>
      <c r="F5" s="124"/>
    </row>
    <row r="6" spans="1:9" ht="99.75" customHeight="1" x14ac:dyDescent="0.25">
      <c r="A6" s="122"/>
      <c r="B6" s="122"/>
      <c r="C6" s="125"/>
      <c r="D6" s="125"/>
      <c r="E6" s="125"/>
      <c r="F6" s="125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97">
        <v>26482</v>
      </c>
      <c r="E8" s="33" t="e">
        <f>D8/C8</f>
        <v>#REF!</v>
      </c>
      <c r="F8" s="35" t="e">
        <f>ROUND(E8/$E$16,3)</f>
        <v>#REF!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97">
        <v>4277</v>
      </c>
      <c r="E9" s="33" t="e">
        <f t="shared" ref="E9:E16" si="0">D9/C9</f>
        <v>#REF!</v>
      </c>
      <c r="F9" s="35" t="e">
        <f t="shared" ref="F9:F15" si="1">ROUND(E9/$E$16,3)</f>
        <v>#REF!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97">
        <v>2304</v>
      </c>
      <c r="E10" s="33" t="e">
        <f t="shared" si="0"/>
        <v>#REF!</v>
      </c>
      <c r="F10" s="35" t="e">
        <f t="shared" si="1"/>
        <v>#REF!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97">
        <v>1151</v>
      </c>
      <c r="E11" s="33" t="e">
        <f t="shared" si="0"/>
        <v>#REF!</v>
      </c>
      <c r="F11" s="35" t="e">
        <f t="shared" si="1"/>
        <v>#REF!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97">
        <v>3144</v>
      </c>
      <c r="E12" s="33" t="e">
        <f t="shared" si="0"/>
        <v>#REF!</v>
      </c>
      <c r="F12" s="35" t="e">
        <f t="shared" si="1"/>
        <v>#REF!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97">
        <v>2245</v>
      </c>
      <c r="E13" s="33" t="e">
        <f t="shared" si="0"/>
        <v>#REF!</v>
      </c>
      <c r="F13" s="35" t="e">
        <f t="shared" si="1"/>
        <v>#REF!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97">
        <v>2145</v>
      </c>
      <c r="E14" s="33" t="e">
        <f t="shared" si="0"/>
        <v>#REF!</v>
      </c>
      <c r="F14" s="35" t="e">
        <f t="shared" si="1"/>
        <v>#REF!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97">
        <v>4454</v>
      </c>
      <c r="E15" s="33" t="e">
        <f t="shared" si="0"/>
        <v>#REF!</v>
      </c>
      <c r="F15" s="35" t="e">
        <f t="shared" si="1"/>
        <v>#REF!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98">
        <f>SUM(D8:D15)</f>
        <v>46202</v>
      </c>
      <c r="E16" s="37" t="e">
        <f t="shared" si="0"/>
        <v>#REF!</v>
      </c>
      <c r="F16" s="34"/>
    </row>
    <row r="17" spans="1:6" x14ac:dyDescent="0.25">
      <c r="E17" s="1">
        <v>3</v>
      </c>
    </row>
    <row r="20" spans="1:6" x14ac:dyDescent="0.25">
      <c r="A20" s="120" t="s">
        <v>8</v>
      </c>
      <c r="B20" s="120" t="s">
        <v>9</v>
      </c>
      <c r="C20" s="123" t="s">
        <v>18</v>
      </c>
      <c r="D20" s="123" t="s">
        <v>49</v>
      </c>
      <c r="E20" s="123" t="s">
        <v>19</v>
      </c>
      <c r="F20" s="123" t="s">
        <v>20</v>
      </c>
    </row>
    <row r="21" spans="1:6" x14ac:dyDescent="0.25">
      <c r="A21" s="121"/>
      <c r="B21" s="121"/>
      <c r="C21" s="124"/>
      <c r="D21" s="124"/>
      <c r="E21" s="124"/>
      <c r="F21" s="124"/>
    </row>
    <row r="22" spans="1:6" x14ac:dyDescent="0.25">
      <c r="A22" s="122"/>
      <c r="B22" s="122"/>
      <c r="C22" s="125"/>
      <c r="D22" s="125"/>
      <c r="E22" s="125"/>
      <c r="F22" s="125"/>
    </row>
    <row r="23" spans="1:6" x14ac:dyDescent="0.25">
      <c r="A23" s="20">
        <v>1</v>
      </c>
      <c r="B23" s="20">
        <v>2</v>
      </c>
      <c r="C23" s="20">
        <v>3</v>
      </c>
      <c r="D23" s="21">
        <v>4</v>
      </c>
      <c r="E23" s="21">
        <v>5</v>
      </c>
      <c r="F23" s="21">
        <v>6</v>
      </c>
    </row>
    <row r="24" spans="1:6" ht="31.5" x14ac:dyDescent="0.25">
      <c r="A24" s="89">
        <v>1</v>
      </c>
      <c r="B24" s="24" t="s">
        <v>6</v>
      </c>
      <c r="C24" s="30" t="e">
        <f>#REF!</f>
        <v>#REF!</v>
      </c>
      <c r="D24" s="49">
        <v>82.04</v>
      </c>
      <c r="E24" s="35"/>
      <c r="F24" s="35" t="e">
        <f>ROUND(E24/$E$16,3)</f>
        <v>#REF!</v>
      </c>
    </row>
    <row r="25" spans="1:6" x14ac:dyDescent="0.25">
      <c r="A25" s="89">
        <v>2</v>
      </c>
      <c r="B25" s="25" t="s">
        <v>1</v>
      </c>
      <c r="C25" s="30" t="e">
        <f>#REF!</f>
        <v>#REF!</v>
      </c>
      <c r="D25" s="49">
        <v>0.13</v>
      </c>
      <c r="E25" s="35"/>
      <c r="F25" s="35" t="e">
        <f t="shared" ref="F25:F31" si="2">ROUND(E25/$E$16,3)</f>
        <v>#REF!</v>
      </c>
    </row>
    <row r="26" spans="1:6" x14ac:dyDescent="0.25">
      <c r="A26" s="89">
        <v>3</v>
      </c>
      <c r="B26" s="25" t="s">
        <v>7</v>
      </c>
      <c r="C26" s="30" t="e">
        <f>#REF!</f>
        <v>#REF!</v>
      </c>
      <c r="D26" s="49">
        <v>0.09</v>
      </c>
      <c r="E26" s="35"/>
      <c r="F26" s="35" t="e">
        <f t="shared" si="2"/>
        <v>#REF!</v>
      </c>
    </row>
    <row r="27" spans="1:6" x14ac:dyDescent="0.25">
      <c r="A27" s="89">
        <v>4</v>
      </c>
      <c r="B27" s="25" t="s">
        <v>4</v>
      </c>
      <c r="C27" s="30" t="e">
        <f>#REF!</f>
        <v>#REF!</v>
      </c>
      <c r="D27" s="49">
        <v>0.03</v>
      </c>
      <c r="E27" s="35"/>
      <c r="F27" s="35" t="e">
        <f t="shared" si="2"/>
        <v>#REF!</v>
      </c>
    </row>
    <row r="28" spans="1:6" x14ac:dyDescent="0.25">
      <c r="A28" s="89">
        <v>5</v>
      </c>
      <c r="B28" s="25" t="s">
        <v>14</v>
      </c>
      <c r="C28" s="30" t="e">
        <f>#REF!</f>
        <v>#REF!</v>
      </c>
      <c r="D28" s="49">
        <v>0.17</v>
      </c>
      <c r="E28" s="35"/>
      <c r="F28" s="35" t="e">
        <f t="shared" si="2"/>
        <v>#REF!</v>
      </c>
    </row>
    <row r="29" spans="1:6" x14ac:dyDescent="0.25">
      <c r="A29" s="89">
        <v>6</v>
      </c>
      <c r="B29" s="25" t="s">
        <v>5</v>
      </c>
      <c r="C29" s="30" t="e">
        <f>#REF!</f>
        <v>#REF!</v>
      </c>
      <c r="D29" s="49">
        <v>0.13</v>
      </c>
      <c r="E29" s="35"/>
      <c r="F29" s="35" t="e">
        <f t="shared" si="2"/>
        <v>#REF!</v>
      </c>
    </row>
    <row r="30" spans="1:6" x14ac:dyDescent="0.25">
      <c r="A30" s="89">
        <v>7</v>
      </c>
      <c r="B30" s="25" t="s">
        <v>2</v>
      </c>
      <c r="C30" s="30" t="e">
        <f>#REF!</f>
        <v>#REF!</v>
      </c>
      <c r="D30" s="49">
        <v>0.38</v>
      </c>
      <c r="E30" s="35"/>
      <c r="F30" s="35" t="e">
        <f t="shared" si="2"/>
        <v>#REF!</v>
      </c>
    </row>
    <row r="31" spans="1:6" x14ac:dyDescent="0.25">
      <c r="A31" s="89">
        <v>8</v>
      </c>
      <c r="B31" s="25" t="s">
        <v>3</v>
      </c>
      <c r="C31" s="30" t="e">
        <f>#REF!</f>
        <v>#REF!</v>
      </c>
      <c r="D31" s="49">
        <v>0.28999999999999998</v>
      </c>
      <c r="E31" s="35"/>
      <c r="F31" s="35" t="e">
        <f t="shared" si="2"/>
        <v>#REF!</v>
      </c>
    </row>
    <row r="32" spans="1:6" ht="47.25" x14ac:dyDescent="0.25">
      <c r="A32" s="26"/>
      <c r="B32" s="27" t="s">
        <v>15</v>
      </c>
      <c r="C32" s="29" t="e">
        <f>SUM(C24:C31)</f>
        <v>#REF!</v>
      </c>
      <c r="D32" s="99">
        <v>0.32</v>
      </c>
      <c r="E32" s="37" t="e">
        <f t="shared" ref="E32" si="3">D32/C32</f>
        <v>#REF!</v>
      </c>
      <c r="F32" s="34"/>
    </row>
  </sheetData>
  <mergeCells count="16">
    <mergeCell ref="A1:F1"/>
    <mergeCell ref="A20:A22"/>
    <mergeCell ref="B20:B22"/>
    <mergeCell ref="C20:C22"/>
    <mergeCell ref="D20:D22"/>
    <mergeCell ref="E20:E22"/>
    <mergeCell ref="F20:F22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31"/>
  <sheetViews>
    <sheetView tabSelected="1" view="pageBreakPreview" topLeftCell="B1" zoomScale="70" zoomScaleNormal="53" zoomScaleSheetLayoutView="70" workbookViewId="0">
      <selection activeCell="O7" sqref="O7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8.28515625" style="4" customWidth="1"/>
    <col min="4" max="4" width="18.140625" style="4" customWidth="1"/>
    <col min="5" max="6" width="19.85546875" style="4" customWidth="1"/>
    <col min="7" max="8" width="20.85546875" style="4" customWidth="1"/>
    <col min="9" max="9" width="19.7109375" style="4" customWidth="1"/>
    <col min="10" max="10" width="18" style="4" customWidth="1"/>
    <col min="11" max="11" width="16.7109375" style="4" customWidth="1"/>
    <col min="12" max="12" width="20.7109375" style="4" customWidth="1"/>
    <col min="13" max="13" width="23" style="4" customWidth="1"/>
    <col min="14" max="14" width="21" style="4" customWidth="1"/>
    <col min="15" max="15" width="16.7109375" style="4" customWidth="1"/>
    <col min="16" max="16" width="17.140625" style="4" customWidth="1"/>
    <col min="17" max="17" width="23.140625" style="4" customWidth="1"/>
    <col min="18" max="18" width="20.42578125" style="4" customWidth="1"/>
    <col min="19" max="19" width="25.42578125" style="4" customWidth="1"/>
    <col min="20" max="20" width="15.7109375" style="4" customWidth="1"/>
    <col min="21" max="16384" width="9.140625" style="4"/>
  </cols>
  <sheetData>
    <row r="1" spans="1:20" ht="20.25" x14ac:dyDescent="0.3">
      <c r="L1" s="152" t="s">
        <v>71</v>
      </c>
      <c r="M1" s="152"/>
    </row>
    <row r="2" spans="1:20" ht="20.25" customHeight="1" x14ac:dyDescent="0.3">
      <c r="K2" s="152" t="s">
        <v>67</v>
      </c>
      <c r="L2" s="152"/>
      <c r="M2" s="152"/>
    </row>
    <row r="3" spans="1:20" ht="18" customHeight="1" x14ac:dyDescent="0.3">
      <c r="I3" s="103"/>
      <c r="J3" s="103"/>
      <c r="K3" s="103"/>
      <c r="L3" s="152" t="s">
        <v>70</v>
      </c>
      <c r="M3" s="152"/>
    </row>
    <row r="4" spans="1:20" ht="22.5" customHeight="1" x14ac:dyDescent="0.3">
      <c r="J4" s="104"/>
      <c r="K4" s="104"/>
      <c r="L4" s="154"/>
      <c r="M4" s="154"/>
    </row>
    <row r="5" spans="1:20" ht="65.25" customHeight="1" x14ac:dyDescent="0.3">
      <c r="B5" s="153" t="s">
        <v>66</v>
      </c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</row>
    <row r="6" spans="1:20" ht="16.5" customHeight="1" x14ac:dyDescent="0.3">
      <c r="B6" s="151"/>
      <c r="C6" s="151"/>
      <c r="D6" s="151"/>
      <c r="E6" s="106"/>
      <c r="F6" s="110"/>
      <c r="G6" s="107"/>
      <c r="H6" s="107"/>
      <c r="J6" s="105"/>
      <c r="K6" s="105"/>
      <c r="L6" s="105"/>
      <c r="M6" s="105"/>
    </row>
    <row r="7" spans="1:20" ht="24" customHeight="1" thickBot="1" x14ac:dyDescent="0.35">
      <c r="B7" s="155" t="s">
        <v>56</v>
      </c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</row>
    <row r="8" spans="1:20" s="6" customFormat="1" ht="57" customHeight="1" x14ac:dyDescent="0.3">
      <c r="B8" s="160" t="s">
        <v>8</v>
      </c>
      <c r="C8" s="161" t="s">
        <v>9</v>
      </c>
      <c r="D8" s="162" t="s">
        <v>57</v>
      </c>
      <c r="E8" s="163" t="s">
        <v>69</v>
      </c>
      <c r="F8" s="164" t="s">
        <v>64</v>
      </c>
      <c r="G8" s="165"/>
      <c r="H8" s="165"/>
      <c r="I8" s="166" t="s">
        <v>36</v>
      </c>
      <c r="J8" s="166" t="s">
        <v>47</v>
      </c>
      <c r="K8" s="166" t="s">
        <v>46</v>
      </c>
      <c r="L8" s="167" t="s">
        <v>68</v>
      </c>
      <c r="M8" s="168" t="s">
        <v>40</v>
      </c>
    </row>
    <row r="9" spans="1:20" s="7" customFormat="1" ht="303.75" customHeight="1" x14ac:dyDescent="0.3">
      <c r="B9" s="169"/>
      <c r="C9" s="131"/>
      <c r="D9" s="150"/>
      <c r="E9" s="157"/>
      <c r="F9" s="112" t="s">
        <v>13</v>
      </c>
      <c r="G9" s="111" t="s">
        <v>62</v>
      </c>
      <c r="H9" s="109" t="s">
        <v>63</v>
      </c>
      <c r="I9" s="156"/>
      <c r="J9" s="156"/>
      <c r="K9" s="156"/>
      <c r="L9" s="159"/>
      <c r="M9" s="170"/>
    </row>
    <row r="10" spans="1:20" s="8" customFormat="1" ht="30" customHeight="1" thickBot="1" x14ac:dyDescent="0.35">
      <c r="B10" s="190"/>
      <c r="C10" s="191"/>
      <c r="D10" s="192" t="s">
        <v>65</v>
      </c>
      <c r="E10" s="149"/>
      <c r="F10" s="193" t="s">
        <v>60</v>
      </c>
      <c r="G10" s="193" t="s">
        <v>61</v>
      </c>
      <c r="H10" s="193" t="s">
        <v>59</v>
      </c>
      <c r="I10" s="194" t="s">
        <v>37</v>
      </c>
      <c r="J10" s="194" t="s">
        <v>38</v>
      </c>
      <c r="K10" s="194" t="s">
        <v>42</v>
      </c>
      <c r="L10" s="194" t="s">
        <v>43</v>
      </c>
      <c r="M10" s="195" t="s">
        <v>54</v>
      </c>
    </row>
    <row r="11" spans="1:20" s="8" customFormat="1" ht="28.5" customHeight="1" thickBot="1" x14ac:dyDescent="0.35">
      <c r="B11" s="196">
        <v>1</v>
      </c>
      <c r="C11" s="197">
        <v>2</v>
      </c>
      <c r="D11" s="198">
        <v>3</v>
      </c>
      <c r="E11" s="198">
        <v>4</v>
      </c>
      <c r="F11" s="198">
        <v>5</v>
      </c>
      <c r="G11" s="199">
        <v>6</v>
      </c>
      <c r="H11" s="200">
        <v>7</v>
      </c>
      <c r="I11" s="200">
        <v>8</v>
      </c>
      <c r="J11" s="200">
        <v>9</v>
      </c>
      <c r="K11" s="200">
        <v>10</v>
      </c>
      <c r="L11" s="200">
        <v>11</v>
      </c>
      <c r="M11" s="201">
        <v>12</v>
      </c>
      <c r="N11" s="7"/>
      <c r="Q11" s="7"/>
      <c r="R11" s="100"/>
    </row>
    <row r="12" spans="1:20" ht="36.75" customHeight="1" x14ac:dyDescent="0.3">
      <c r="A12" s="4">
        <v>1343001</v>
      </c>
      <c r="B12" s="181">
        <v>1</v>
      </c>
      <c r="C12" s="182" t="s">
        <v>6</v>
      </c>
      <c r="D12" s="183">
        <v>282.42147745731683</v>
      </c>
      <c r="E12" s="184">
        <v>105357</v>
      </c>
      <c r="F12" s="185">
        <v>1.0016499999999999</v>
      </c>
      <c r="G12" s="186">
        <v>1.0149999999999999</v>
      </c>
      <c r="H12" s="186">
        <v>1</v>
      </c>
      <c r="I12" s="187">
        <v>287.15907373583769</v>
      </c>
      <c r="J12" s="158">
        <v>0.96655487916760419</v>
      </c>
      <c r="K12" s="187">
        <v>277.555004</v>
      </c>
      <c r="L12" s="188">
        <v>29242362.559999999</v>
      </c>
      <c r="M12" s="189">
        <v>350161767.04000002</v>
      </c>
      <c r="N12" s="79"/>
      <c r="O12" s="79"/>
      <c r="R12" s="101"/>
      <c r="T12" s="102"/>
    </row>
    <row r="13" spans="1:20" ht="45" customHeight="1" thickBot="1" x14ac:dyDescent="0.35">
      <c r="B13" s="171">
        <v>2</v>
      </c>
      <c r="C13" s="172" t="s">
        <v>58</v>
      </c>
      <c r="D13" s="173">
        <v>282.42147745731683</v>
      </c>
      <c r="E13" s="174">
        <v>26299</v>
      </c>
      <c r="F13" s="175">
        <v>0.99373</v>
      </c>
      <c r="G13" s="176">
        <v>1.113</v>
      </c>
      <c r="H13" s="176">
        <v>1</v>
      </c>
      <c r="I13" s="177">
        <v>312.36422330534299</v>
      </c>
      <c r="J13" s="178"/>
      <c r="K13" s="177">
        <v>301.91716400000001</v>
      </c>
      <c r="L13" s="179">
        <v>7940119.5</v>
      </c>
      <c r="M13" s="180">
        <v>95498633.879999995</v>
      </c>
      <c r="N13" s="79"/>
      <c r="O13" s="79"/>
      <c r="R13" s="101"/>
      <c r="T13" s="102"/>
    </row>
    <row r="14" spans="1:20" ht="24" customHeight="1" x14ac:dyDescent="0.3">
      <c r="B14" s="57"/>
      <c r="C14" s="57"/>
      <c r="D14" s="108"/>
      <c r="E14" s="58"/>
      <c r="F14" s="60"/>
    </row>
    <row r="15" spans="1:20" x14ac:dyDescent="0.3">
      <c r="B15" s="61"/>
      <c r="C15" s="61"/>
      <c r="D15" s="61"/>
      <c r="E15" s="62"/>
      <c r="F15" s="62"/>
    </row>
    <row r="16" spans="1:20" ht="50.25" customHeight="1" x14ac:dyDescent="0.3">
      <c r="B16" s="61"/>
      <c r="C16" s="48"/>
      <c r="D16" s="48"/>
      <c r="E16" s="64"/>
      <c r="F16" s="65"/>
    </row>
    <row r="17" spans="2:6" ht="50.25" customHeight="1" x14ac:dyDescent="0.3">
      <c r="B17" s="61"/>
      <c r="C17" s="48"/>
      <c r="D17" s="48"/>
      <c r="E17" s="64"/>
      <c r="F17" s="65"/>
    </row>
    <row r="18" spans="2:6" ht="50.25" customHeight="1" x14ac:dyDescent="0.3">
      <c r="B18" s="61"/>
      <c r="C18" s="48"/>
      <c r="D18" s="48"/>
      <c r="E18" s="64"/>
      <c r="F18" s="65"/>
    </row>
    <row r="19" spans="2:6" ht="50.25" customHeight="1" x14ac:dyDescent="0.3">
      <c r="B19" s="61"/>
      <c r="C19" s="48"/>
      <c r="D19" s="48"/>
      <c r="E19" s="64"/>
      <c r="F19" s="65"/>
    </row>
    <row r="20" spans="2:6" ht="50.25" customHeight="1" x14ac:dyDescent="0.3">
      <c r="B20" s="61"/>
      <c r="C20" s="48"/>
      <c r="D20" s="48"/>
      <c r="E20" s="64"/>
      <c r="F20" s="65"/>
    </row>
    <row r="21" spans="2:6" ht="50.25" customHeight="1" x14ac:dyDescent="0.3">
      <c r="B21" s="61"/>
      <c r="C21" s="48"/>
      <c r="D21" s="48"/>
      <c r="E21" s="64"/>
      <c r="F21" s="65"/>
    </row>
    <row r="22" spans="2:6" ht="50.25" customHeight="1" x14ac:dyDescent="0.3">
      <c r="B22" s="61"/>
      <c r="C22" s="48"/>
      <c r="D22" s="48"/>
      <c r="E22" s="64"/>
      <c r="F22" s="65"/>
    </row>
    <row r="23" spans="2:6" ht="50.25" customHeight="1" x14ac:dyDescent="0.3">
      <c r="B23" s="61"/>
      <c r="C23" s="48"/>
      <c r="D23" s="48"/>
      <c r="E23" s="64"/>
      <c r="F23" s="65"/>
    </row>
    <row r="24" spans="2:6" ht="50.25" customHeight="1" x14ac:dyDescent="0.3">
      <c r="B24" s="66"/>
      <c r="C24" s="67"/>
      <c r="D24" s="68"/>
      <c r="E24" s="68"/>
      <c r="F24" s="69"/>
    </row>
    <row r="25" spans="2:6" x14ac:dyDescent="0.3">
      <c r="B25" s="48"/>
      <c r="C25" s="48"/>
      <c r="D25" s="48"/>
      <c r="E25" s="48"/>
      <c r="F25" s="48"/>
    </row>
    <row r="26" spans="2:6" x14ac:dyDescent="0.3">
      <c r="B26" s="48"/>
      <c r="C26" s="48"/>
      <c r="D26" s="48"/>
      <c r="E26" s="48"/>
      <c r="F26" s="48"/>
    </row>
    <row r="27" spans="2:6" x14ac:dyDescent="0.3">
      <c r="B27" s="48"/>
      <c r="C27" s="48"/>
      <c r="D27" s="48"/>
      <c r="E27" s="48"/>
      <c r="F27" s="48"/>
    </row>
    <row r="28" spans="2:6" x14ac:dyDescent="0.3">
      <c r="B28" s="48"/>
      <c r="C28" s="48"/>
      <c r="D28" s="48"/>
      <c r="E28" s="48"/>
      <c r="F28" s="48"/>
    </row>
    <row r="29" spans="2:6" x14ac:dyDescent="0.3">
      <c r="B29" s="48"/>
      <c r="C29" s="48"/>
      <c r="D29" s="48"/>
      <c r="E29" s="48"/>
      <c r="F29" s="48"/>
    </row>
    <row r="30" spans="2:6" x14ac:dyDescent="0.3">
      <c r="B30" s="48"/>
      <c r="C30" s="48"/>
      <c r="D30" s="48"/>
      <c r="E30" s="48"/>
      <c r="F30" s="48"/>
    </row>
    <row r="31" spans="2:6" x14ac:dyDescent="0.3">
      <c r="B31" s="48"/>
      <c r="C31" s="48"/>
      <c r="D31" s="48"/>
      <c r="E31" s="48"/>
      <c r="F31" s="48"/>
    </row>
  </sheetData>
  <mergeCells count="18">
    <mergeCell ref="J12:J13"/>
    <mergeCell ref="J8:J9"/>
    <mergeCell ref="L8:L9"/>
    <mergeCell ref="M8:M9"/>
    <mergeCell ref="K8:K9"/>
    <mergeCell ref="D8:D9"/>
    <mergeCell ref="B6:D6"/>
    <mergeCell ref="L1:M1"/>
    <mergeCell ref="L3:M3"/>
    <mergeCell ref="B5:M5"/>
    <mergeCell ref="L4:M4"/>
    <mergeCell ref="K2:M2"/>
    <mergeCell ref="B7:M7"/>
    <mergeCell ref="I8:I9"/>
    <mergeCell ref="F8:H8"/>
    <mergeCell ref="B8:B10"/>
    <mergeCell ref="C8:C10"/>
    <mergeCell ref="E8:E10"/>
  </mergeCells>
  <pageMargins left="0.39370078740157483" right="0.39370078740157483" top="0.74803149606299213" bottom="0.19685039370078741" header="0.15748031496062992" footer="0.15748031496062992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ФОТ (общий ФОТ) </vt:lpstr>
      <vt:lpstr>Коэф. по ФОТ (2)</vt:lpstr>
      <vt:lpstr>СМП 2017  (2)</vt:lpstr>
      <vt:lpstr>Коэф. плотности</vt:lpstr>
      <vt:lpstr>СМП 2023 </vt:lpstr>
      <vt:lpstr>'СМП 2017  (2)'!Заголовки_для_печати</vt:lpstr>
      <vt:lpstr>'СМП 2023 '!Заголовки_для_печати</vt:lpstr>
      <vt:lpstr>'Коэф. плотности'!Область_печати</vt:lpstr>
      <vt:lpstr>'Коэф. по ФОТ (2)'!Область_печати</vt:lpstr>
      <vt:lpstr>'СМП 2017  (2)'!Область_печати</vt:lpstr>
      <vt:lpstr>'СМП 2023 '!Область_печати</vt:lpstr>
      <vt:lpstr>'ФОТ (общий ФОТ) 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2023-05-19T01:17:09Z</cp:lastPrinted>
  <dcterms:created xsi:type="dcterms:W3CDTF">2015-02-06T05:02:21Z</dcterms:created>
  <dcterms:modified xsi:type="dcterms:W3CDTF">2023-05-19T01:17:36Z</dcterms:modified>
</cp:coreProperties>
</file>