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2 год\Протокол № 18 от 20.12.2022\РЕЗУЛЬТАТИВНОСТЬ\"/>
    </mc:Choice>
  </mc:AlternateContent>
  <bookViews>
    <workbookView xWindow="0" yWindow="0" windowWidth="20490" windowHeight="6720" activeTab="5"/>
  </bookViews>
  <sheets>
    <sheet name="СВОД" sheetId="6" r:id="rId1"/>
    <sheet name="ПР_1_Городская пол-ка" sheetId="5" r:id="rId2"/>
    <sheet name="ПР-1_МОДБ" sheetId="4" r:id="rId3"/>
    <sheet name="ПР_1_МОБ" sheetId="1" r:id="rId4"/>
    <sheet name="ПР_2_Ранжирование" sheetId="8" r:id="rId5"/>
    <sheet name="ПР_3 ОБЪЕМ СРЕДСТВ" sheetId="7" r:id="rId6"/>
  </sheets>
  <definedNames>
    <definedName name="_xlnm._FilterDatabase" localSheetId="1" hidden="1">'ПР_1_Городская пол-ка'!$A$10:$AB$65</definedName>
    <definedName name="T_РЕЗ1" localSheetId="1">'ПР_1_Городская пол-ка'!$W$11</definedName>
    <definedName name="T_РЕЗ1" localSheetId="3">ПР_1_МОБ!$W$11</definedName>
    <definedName name="T_РЕЗ1" localSheetId="2">'ПР-1_МОДБ'!$W$11</definedName>
    <definedName name="T_РЕЗ1" localSheetId="0">СВОД!$W$10</definedName>
    <definedName name="T_РЕЗ10" localSheetId="1">'ПР_1_Городская пол-ка'!$W$28</definedName>
    <definedName name="T_РЕЗ10" localSheetId="3">ПР_1_МОБ!$W$28</definedName>
    <definedName name="T_РЕЗ10" localSheetId="2">'ПР-1_МОДБ'!$W$28</definedName>
    <definedName name="T_РЕЗ10" localSheetId="0">СВОД!$W$27</definedName>
    <definedName name="T_РЕЗ11" localSheetId="1">'ПР_1_Городская пол-ка'!$W$30</definedName>
    <definedName name="T_РЕЗ11" localSheetId="3">ПР_1_МОБ!$W$30</definedName>
    <definedName name="T_РЕЗ11" localSheetId="2">'ПР-1_МОДБ'!$W$30</definedName>
    <definedName name="T_РЕЗ11" localSheetId="0">СВОД!$W$29</definedName>
    <definedName name="T_РЕЗ12" localSheetId="1">'ПР_1_Городская пол-ка'!$W$32</definedName>
    <definedName name="T_РЕЗ12" localSheetId="3">ПР_1_МОБ!$W$32</definedName>
    <definedName name="T_РЕЗ12" localSheetId="2">'ПР-1_МОДБ'!$W$32</definedName>
    <definedName name="T_РЕЗ12" localSheetId="0">СВОД!$W$31</definedName>
    <definedName name="T_РЕЗ13" localSheetId="1">'ПР_1_Городская пол-ка'!$W$34</definedName>
    <definedName name="T_РЕЗ13" localSheetId="3">ПР_1_МОБ!$W$34</definedName>
    <definedName name="T_РЕЗ13" localSheetId="2">'ПР-1_МОДБ'!$W$34</definedName>
    <definedName name="T_РЕЗ13" localSheetId="0">СВОД!$W$33</definedName>
    <definedName name="T_РЕЗ14" localSheetId="1">'ПР_1_Городская пол-ка'!$W$36</definedName>
    <definedName name="T_РЕЗ14" localSheetId="3">ПР_1_МОБ!$W$36</definedName>
    <definedName name="T_РЕЗ14" localSheetId="2">'ПР-1_МОДБ'!$W$36</definedName>
    <definedName name="T_РЕЗ14" localSheetId="0">СВОД!$W$35</definedName>
    <definedName name="T_РЕЗ15" localSheetId="1">'ПР_1_Городская пол-ка'!$W$38</definedName>
    <definedName name="T_РЕЗ15" localSheetId="3">ПР_1_МОБ!$W$38</definedName>
    <definedName name="T_РЕЗ15" localSheetId="2">'ПР-1_МОДБ'!$W$38</definedName>
    <definedName name="T_РЕЗ15" localSheetId="0">СВОД!$W$37</definedName>
    <definedName name="T_РЕЗ16" localSheetId="1">'ПР_1_Городская пол-ка'!$W$40</definedName>
    <definedName name="T_РЕЗ16" localSheetId="3">ПР_1_МОБ!$W$40</definedName>
    <definedName name="T_РЕЗ16" localSheetId="2">'ПР-1_МОДБ'!$W$40</definedName>
    <definedName name="T_РЕЗ16" localSheetId="0">СВОД!$W$39</definedName>
    <definedName name="T_РЕЗ17" localSheetId="1">'ПР_1_Городская пол-ка'!$W$42</definedName>
    <definedName name="T_РЕЗ17" localSheetId="3">ПР_1_МОБ!$W$42</definedName>
    <definedName name="T_РЕЗ17" localSheetId="2">'ПР-1_МОДБ'!$W$42</definedName>
    <definedName name="T_РЕЗ17" localSheetId="0">СВОД!$W$41</definedName>
    <definedName name="T_РЕЗ18" localSheetId="1">'ПР_1_Городская пол-ка'!$W$44</definedName>
    <definedName name="T_РЕЗ18" localSheetId="3">ПР_1_МОБ!$W$44</definedName>
    <definedName name="T_РЕЗ18" localSheetId="2">'ПР-1_МОДБ'!$W$44</definedName>
    <definedName name="T_РЕЗ18" localSheetId="0">СВОД!$W$43</definedName>
    <definedName name="T_РЕЗ19" localSheetId="1">'ПР_1_Городская пол-ка'!$W$46</definedName>
    <definedName name="T_РЕЗ19" localSheetId="3">ПР_1_МОБ!$W$46</definedName>
    <definedName name="T_РЕЗ19" localSheetId="2">'ПР-1_МОДБ'!$W$46</definedName>
    <definedName name="T_РЕЗ19" localSheetId="0">СВОД!$W$45</definedName>
    <definedName name="T_РЕЗ2" localSheetId="1">'ПР_1_Городская пол-ка'!$W$13</definedName>
    <definedName name="T_РЕЗ2" localSheetId="3">ПР_1_МОБ!$W$13</definedName>
    <definedName name="T_РЕЗ2" localSheetId="2">'ПР-1_МОДБ'!$W$13</definedName>
    <definedName name="T_РЕЗ2" localSheetId="0">СВОД!$W$12</definedName>
    <definedName name="T_РЕЗ20" localSheetId="1">'ПР_1_Городская пол-ка'!$W$48</definedName>
    <definedName name="T_РЕЗ20" localSheetId="3">ПР_1_МОБ!$W$48</definedName>
    <definedName name="T_РЕЗ20" localSheetId="2">'ПР-1_МОДБ'!$W$48</definedName>
    <definedName name="T_РЕЗ20" localSheetId="0">СВОД!$W$47</definedName>
    <definedName name="T_РЕЗ21" localSheetId="1">'ПР_1_Городская пол-ка'!$W$50</definedName>
    <definedName name="T_РЕЗ21" localSheetId="3">ПР_1_МОБ!$W$50</definedName>
    <definedName name="T_РЕЗ21" localSheetId="2">'ПР-1_МОДБ'!$W$50</definedName>
    <definedName name="T_РЕЗ21" localSheetId="0">СВОД!$W$49</definedName>
    <definedName name="T_РЕЗ22" localSheetId="1">'ПР_1_Городская пол-ка'!$W$52</definedName>
    <definedName name="T_РЕЗ22" localSheetId="3">ПР_1_МОБ!$W$52</definedName>
    <definedName name="T_РЕЗ22" localSheetId="2">'ПР-1_МОДБ'!$W$52</definedName>
    <definedName name="T_РЕЗ22" localSheetId="0">СВОД!$W$51</definedName>
    <definedName name="T_РЕЗ23" localSheetId="1">'ПР_1_Городская пол-ка'!$W$54</definedName>
    <definedName name="T_РЕЗ23" localSheetId="3">ПР_1_МОБ!$W$54</definedName>
    <definedName name="T_РЕЗ23" localSheetId="2">'ПР-1_МОДБ'!$W$54</definedName>
    <definedName name="T_РЕЗ23" localSheetId="0">СВОД!$W$53</definedName>
    <definedName name="T_РЕЗ24" localSheetId="1">'ПР_1_Городская пол-ка'!$W$56</definedName>
    <definedName name="T_РЕЗ24" localSheetId="3">ПР_1_МОБ!$W$56</definedName>
    <definedName name="T_РЕЗ24" localSheetId="2">'ПР-1_МОДБ'!$W$56</definedName>
    <definedName name="T_РЕЗ24" localSheetId="0">СВОД!$W$55</definedName>
    <definedName name="T_РЕЗ25" localSheetId="1">'ПР_1_Городская пол-ка'!$W$58</definedName>
    <definedName name="T_РЕЗ25" localSheetId="3">ПР_1_МОБ!$W$58</definedName>
    <definedName name="T_РЕЗ25" localSheetId="2">'ПР-1_МОДБ'!$W$58</definedName>
    <definedName name="T_РЕЗ25" localSheetId="0">СВОД!$W$57</definedName>
    <definedName name="T_РЕЗ26" localSheetId="1">'ПР_1_Городская пол-ка'!$W$60</definedName>
    <definedName name="T_РЕЗ26" localSheetId="3">ПР_1_МОБ!$W$60</definedName>
    <definedName name="T_РЕЗ26" localSheetId="2">'ПР-1_МОДБ'!$W$60</definedName>
    <definedName name="T_РЕЗ26" localSheetId="0">СВОД!$W$59</definedName>
    <definedName name="T_РЕЗ27" localSheetId="1">'ПР_1_Городская пол-ка'!$W$62</definedName>
    <definedName name="T_РЕЗ27" localSheetId="3">ПР_1_МОБ!$W$62</definedName>
    <definedName name="T_РЕЗ27" localSheetId="2">'ПР-1_МОДБ'!$W$62</definedName>
    <definedName name="T_РЕЗ27" localSheetId="0">СВОД!$W$61</definedName>
    <definedName name="T_РЕЗ28" localSheetId="1">'ПР_1_Городская пол-ка'!$W$64</definedName>
    <definedName name="T_РЕЗ28" localSheetId="3">ПР_1_МОБ!$W$64</definedName>
    <definedName name="T_РЕЗ28" localSheetId="2">'ПР-1_МОДБ'!$W$64</definedName>
    <definedName name="T_РЕЗ28" localSheetId="0">СВОД!$W$63</definedName>
    <definedName name="T_РЕЗ3" localSheetId="1">'ПР_1_Городская пол-ка'!$W$15</definedName>
    <definedName name="T_РЕЗ3" localSheetId="3">ПР_1_МОБ!$W$15</definedName>
    <definedName name="T_РЕЗ3" localSheetId="2">'ПР-1_МОДБ'!$W$15</definedName>
    <definedName name="T_РЕЗ3" localSheetId="0">СВОД!$W$14</definedName>
    <definedName name="T_РЕЗ4" localSheetId="1">'ПР_1_Городская пол-ка'!$W$17</definedName>
    <definedName name="T_РЕЗ4" localSheetId="3">ПР_1_МОБ!$W$17</definedName>
    <definedName name="T_РЕЗ4" localSheetId="2">'ПР-1_МОДБ'!$W$17</definedName>
    <definedName name="T_РЕЗ4" localSheetId="0">СВОД!$W$16</definedName>
    <definedName name="T_РЕЗ5" localSheetId="1">'ПР_1_Городская пол-ка'!$W$19</definedName>
    <definedName name="T_РЕЗ5" localSheetId="3">ПР_1_МОБ!$W$19</definedName>
    <definedName name="T_РЕЗ5" localSheetId="2">'ПР-1_МОДБ'!$W$19</definedName>
    <definedName name="T_РЕЗ5" localSheetId="0">СВОД!$W$18</definedName>
    <definedName name="T_РЕЗ6" localSheetId="1">'ПР_1_Городская пол-ка'!$W$21</definedName>
    <definedName name="T_РЕЗ6" localSheetId="3">ПР_1_МОБ!$W$21</definedName>
    <definedName name="T_РЕЗ6" localSheetId="2">'ПР-1_МОДБ'!$W$21</definedName>
    <definedName name="T_РЕЗ6" localSheetId="0">СВОД!$W$20</definedName>
    <definedName name="T_РЕЗ7" localSheetId="1">'ПР_1_Городская пол-ка'!$W$23</definedName>
    <definedName name="T_РЕЗ7" localSheetId="3">ПР_1_МОБ!$W$23</definedName>
    <definedName name="T_РЕЗ7" localSheetId="2">'ПР-1_МОДБ'!$W$23</definedName>
    <definedName name="T_РЕЗ7" localSheetId="0">СВОД!$W$22</definedName>
    <definedName name="T_РЕЗ8" localSheetId="1">'ПР_1_Городская пол-ка'!$W$25</definedName>
    <definedName name="T_РЕЗ8" localSheetId="3">ПР_1_МОБ!$W$25</definedName>
    <definedName name="T_РЕЗ8" localSheetId="2">'ПР-1_МОДБ'!$W$25</definedName>
    <definedName name="T_РЕЗ8" localSheetId="0">СВОД!$W$24</definedName>
    <definedName name="T_РЕЗ9" localSheetId="1">'ПР_1_Городская пол-ка'!$W$26</definedName>
    <definedName name="T_РЕЗ9" localSheetId="3">ПР_1_МОБ!$W$26</definedName>
    <definedName name="T_РЕЗ9" localSheetId="2">'ПР-1_МОДБ'!$W$26</definedName>
    <definedName name="T_РЕЗ9" localSheetId="0">СВОД!$W$25</definedName>
    <definedName name="V_рез_1_2" localSheetId="1">'ПР_1_Городская пол-ка'!$F$10</definedName>
    <definedName name="V_рез_1_2" localSheetId="3">ПР_1_МОБ!$F$10</definedName>
    <definedName name="V_рез_1_2" localSheetId="2">'ПР-1_МОДБ'!$F$10</definedName>
    <definedName name="V_рез_1_2" localSheetId="0">СВОД!$F$9</definedName>
    <definedName name="V_рез_1_3" localSheetId="1">'ПР_1_Городская пол-ка'!$I$10</definedName>
    <definedName name="V_рез_1_3" localSheetId="3">ПР_1_МОБ!$I$10</definedName>
    <definedName name="V_рез_1_3" localSheetId="2">'ПР-1_МОДБ'!$I$10</definedName>
    <definedName name="V_рез_1_3" localSheetId="0">СВОД!$I$9</definedName>
    <definedName name="V_рез_1_4" localSheetId="1">'ПР_1_Городская пол-ка'!$L$10</definedName>
    <definedName name="V_рез_1_4" localSheetId="3">ПР_1_МОБ!$L$10</definedName>
    <definedName name="V_рез_1_4" localSheetId="2">'ПР-1_МОДБ'!$L$10</definedName>
    <definedName name="V_рез_1_4" localSheetId="0">СВОД!$L$9</definedName>
    <definedName name="V_рез_1_5" localSheetId="1">'ПР_1_Городская пол-ка'!$O$11</definedName>
    <definedName name="V_рез_1_5" localSheetId="3">ПР_1_МОБ!$O$11</definedName>
    <definedName name="V_рез_1_5" localSheetId="2">'ПР-1_МОДБ'!$O$11</definedName>
    <definedName name="V_рез_1_5" localSheetId="0">СВОД!$O$10</definedName>
    <definedName name="V_рез_1_6" localSheetId="1">'ПР_1_Городская пол-ка'!$S$10</definedName>
    <definedName name="V_рез_1_6" localSheetId="3">ПР_1_МОБ!$S$10</definedName>
    <definedName name="V_рез_1_6" localSheetId="2">'ПР-1_МОДБ'!$S$10</definedName>
    <definedName name="V_рез_1_6" localSheetId="0">СВОД!$S$9</definedName>
    <definedName name="V_рез_1_7" localSheetId="1">'ПР_1_Городская пол-ка'!#REF!</definedName>
    <definedName name="V_рез_1_7" localSheetId="3">ПР_1_МОБ!#REF!</definedName>
    <definedName name="V_рез_1_7" localSheetId="2">'ПР-1_МОДБ'!#REF!</definedName>
    <definedName name="V_рез_1_7" localSheetId="0">СВОД!#REF!</definedName>
    <definedName name="V_рез_1_8" localSheetId="1">'ПР_1_Городская пол-ка'!$V$10</definedName>
    <definedName name="V_рез_1_8" localSheetId="3">ПР_1_МОБ!$V$10</definedName>
    <definedName name="V_рез_1_8" localSheetId="2">'ПР-1_МОДБ'!$V$10</definedName>
    <definedName name="V_рез_1_8" localSheetId="0">СВОД!$V$9</definedName>
    <definedName name="V_рез_10_2" localSheetId="1">'ПР_1_Городская пол-ка'!$F$28</definedName>
    <definedName name="V_рез_10_2" localSheetId="3">ПР_1_МОБ!$F$28</definedName>
    <definedName name="V_рез_10_2" localSheetId="2">'ПР-1_МОДБ'!$F$28</definedName>
    <definedName name="V_рез_10_2" localSheetId="0">СВОД!$F$27</definedName>
    <definedName name="V_рез_10_3" localSheetId="1">'ПР_1_Городская пол-ка'!$I$28</definedName>
    <definedName name="V_рез_10_3" localSheetId="3">ПР_1_МОБ!$I$28</definedName>
    <definedName name="V_рез_10_3" localSheetId="2">'ПР-1_МОДБ'!$I$28</definedName>
    <definedName name="V_рез_10_3" localSheetId="0">СВОД!$I$27</definedName>
    <definedName name="V_рез_10_4" localSheetId="1">'ПР_1_Городская пол-ка'!$L$28</definedName>
    <definedName name="V_рез_10_4" localSheetId="3">ПР_1_МОБ!$L$28</definedName>
    <definedName name="V_рез_10_4" localSheetId="2">'ПР-1_МОДБ'!$L$28</definedName>
    <definedName name="V_рез_10_4" localSheetId="0">СВОД!$L$27</definedName>
    <definedName name="V_рез_10_5" localSheetId="1">'ПР_1_Городская пол-ка'!$O$28</definedName>
    <definedName name="V_рез_10_5" localSheetId="3">ПР_1_МОБ!$O$28</definedName>
    <definedName name="V_рез_10_5" localSheetId="2">'ПР-1_МОДБ'!$O$28</definedName>
    <definedName name="V_рез_10_5" localSheetId="0">СВОД!$O$27</definedName>
    <definedName name="V_рез_10_6" localSheetId="1">'ПР_1_Городская пол-ка'!$S$28</definedName>
    <definedName name="V_рез_10_6" localSheetId="3">ПР_1_МОБ!$S$28</definedName>
    <definedName name="V_рез_10_6" localSheetId="2">'ПР-1_МОДБ'!$S$28</definedName>
    <definedName name="V_рез_10_6" localSheetId="0">СВОД!$S$27</definedName>
    <definedName name="V_рез_10_7" localSheetId="1">'ПР_1_Городская пол-ка'!#REF!</definedName>
    <definedName name="V_рез_10_7" localSheetId="3">ПР_1_МОБ!#REF!</definedName>
    <definedName name="V_рез_10_7" localSheetId="2">'ПР-1_МОДБ'!#REF!</definedName>
    <definedName name="V_рез_10_7" localSheetId="0">СВОД!#REF!</definedName>
    <definedName name="V_рез_10_8" localSheetId="1">'ПР_1_Городская пол-ка'!$V$28</definedName>
    <definedName name="V_рез_10_8" localSheetId="3">ПР_1_МОБ!$V$28</definedName>
    <definedName name="V_рез_10_8" localSheetId="2">'ПР-1_МОДБ'!$V$28</definedName>
    <definedName name="V_рез_10_8" localSheetId="0">СВОД!$V$27</definedName>
    <definedName name="V_рез_11_2" localSheetId="1">'ПР_1_Городская пол-ка'!$F$30</definedName>
    <definedName name="V_рез_11_2" localSheetId="3">ПР_1_МОБ!$F$30</definedName>
    <definedName name="V_рез_11_2" localSheetId="2">'ПР-1_МОДБ'!$F$30</definedName>
    <definedName name="V_рез_11_2" localSheetId="0">СВОД!$F$29</definedName>
    <definedName name="V_рез_11_3" localSheetId="1">'ПР_1_Городская пол-ка'!$I$30</definedName>
    <definedName name="V_рез_11_3" localSheetId="3">ПР_1_МОБ!$I$30</definedName>
    <definedName name="V_рез_11_3" localSheetId="2">'ПР-1_МОДБ'!$I$30</definedName>
    <definedName name="V_рез_11_3" localSheetId="0">СВОД!$I$29</definedName>
    <definedName name="V_рез_11_4" localSheetId="1">'ПР_1_Городская пол-ка'!$L$30</definedName>
    <definedName name="V_рез_11_4" localSheetId="3">ПР_1_МОБ!$L$30</definedName>
    <definedName name="V_рез_11_4" localSheetId="2">'ПР-1_МОДБ'!$L$30</definedName>
    <definedName name="V_рез_11_4" localSheetId="0">СВОД!$L$29</definedName>
    <definedName name="V_рез_11_5" localSheetId="1">'ПР_1_Городская пол-ка'!$O$30</definedName>
    <definedName name="V_рез_11_5" localSheetId="3">ПР_1_МОБ!$O$30</definedName>
    <definedName name="V_рез_11_5" localSheetId="2">'ПР-1_МОДБ'!$O$30</definedName>
    <definedName name="V_рез_11_5" localSheetId="0">СВОД!$O$29</definedName>
    <definedName name="V_рез_11_6" localSheetId="1">'ПР_1_Городская пол-ка'!$S$30</definedName>
    <definedName name="V_рез_11_6" localSheetId="3">ПР_1_МОБ!$S$30</definedName>
    <definedName name="V_рез_11_6" localSheetId="2">'ПР-1_МОДБ'!$S$30</definedName>
    <definedName name="V_рез_11_6" localSheetId="0">СВОД!$S$29</definedName>
    <definedName name="V_рез_11_7" localSheetId="1">'ПР_1_Городская пол-ка'!#REF!</definedName>
    <definedName name="V_рез_11_7" localSheetId="3">ПР_1_МОБ!#REF!</definedName>
    <definedName name="V_рез_11_7" localSheetId="2">'ПР-1_МОДБ'!#REF!</definedName>
    <definedName name="V_рез_11_7" localSheetId="0">СВОД!#REF!</definedName>
    <definedName name="V_рез_11_8" localSheetId="1">'ПР_1_Городская пол-ка'!$V$30</definedName>
    <definedName name="V_рез_11_8" localSheetId="3">ПР_1_МОБ!$V$30</definedName>
    <definedName name="V_рез_11_8" localSheetId="2">'ПР-1_МОДБ'!$V$30</definedName>
    <definedName name="V_рез_11_8" localSheetId="0">СВОД!$V$29</definedName>
    <definedName name="V_рез_12_2" localSheetId="1">'ПР_1_Городская пол-ка'!$F$32</definedName>
    <definedName name="V_рез_12_2" localSheetId="3">ПР_1_МОБ!$F$32</definedName>
    <definedName name="V_рез_12_2" localSheetId="2">'ПР-1_МОДБ'!$F$32</definedName>
    <definedName name="V_рез_12_2" localSheetId="0">СВОД!$F$31</definedName>
    <definedName name="V_рез_12_3" localSheetId="1">'ПР_1_Городская пол-ка'!$I$32</definedName>
    <definedName name="V_рез_12_3" localSheetId="3">ПР_1_МОБ!$I$32</definedName>
    <definedName name="V_рез_12_3" localSheetId="2">'ПР-1_МОДБ'!$I$32</definedName>
    <definedName name="V_рез_12_3" localSheetId="0">СВОД!$I$31</definedName>
    <definedName name="V_рез_12_4" localSheetId="1">'ПР_1_Городская пол-ка'!$L$32</definedName>
    <definedName name="V_рез_12_4" localSheetId="3">ПР_1_МОБ!$L$32</definedName>
    <definedName name="V_рез_12_4" localSheetId="2">'ПР-1_МОДБ'!$L$32</definedName>
    <definedName name="V_рез_12_4" localSheetId="0">СВОД!$L$31</definedName>
    <definedName name="V_рез_12_5" localSheetId="1">'ПР_1_Городская пол-ка'!$O$32</definedName>
    <definedName name="V_рез_12_5" localSheetId="3">ПР_1_МОБ!$O$32</definedName>
    <definedName name="V_рез_12_5" localSheetId="2">'ПР-1_МОДБ'!$O$32</definedName>
    <definedName name="V_рез_12_5" localSheetId="0">СВОД!$O$31</definedName>
    <definedName name="V_рез_12_6" localSheetId="1">'ПР_1_Городская пол-ка'!$S$32</definedName>
    <definedName name="V_рез_12_6" localSheetId="3">ПР_1_МОБ!$S$32</definedName>
    <definedName name="V_рез_12_6" localSheetId="2">'ПР-1_МОДБ'!$S$32</definedName>
    <definedName name="V_рез_12_6" localSheetId="0">СВОД!$S$31</definedName>
    <definedName name="V_рез_12_7" localSheetId="1">'ПР_1_Городская пол-ка'!#REF!</definedName>
    <definedName name="V_рез_12_7" localSheetId="3">ПР_1_МОБ!#REF!</definedName>
    <definedName name="V_рез_12_7" localSheetId="2">'ПР-1_МОДБ'!#REF!</definedName>
    <definedName name="V_рез_12_7" localSheetId="0">СВОД!#REF!</definedName>
    <definedName name="V_рез_12_8" localSheetId="1">'ПР_1_Городская пол-ка'!$V$32</definedName>
    <definedName name="V_рез_12_8" localSheetId="3">ПР_1_МОБ!$V$32</definedName>
    <definedName name="V_рез_12_8" localSheetId="2">'ПР-1_МОДБ'!$V$32</definedName>
    <definedName name="V_рез_12_8" localSheetId="0">СВОД!$V$31</definedName>
    <definedName name="V_рез_13_2" localSheetId="1">'ПР_1_Городская пол-ка'!$F$34</definedName>
    <definedName name="V_рез_13_2" localSheetId="3">ПР_1_МОБ!$F$34</definedName>
    <definedName name="V_рез_13_2" localSheetId="2">'ПР-1_МОДБ'!$F$34</definedName>
    <definedName name="V_рез_13_2" localSheetId="0">СВОД!$F$33</definedName>
    <definedName name="V_рез_13_3" localSheetId="1">'ПР_1_Городская пол-ка'!$I$34</definedName>
    <definedName name="V_рез_13_3" localSheetId="3">ПР_1_МОБ!$I$34</definedName>
    <definedName name="V_рез_13_3" localSheetId="2">'ПР-1_МОДБ'!$I$34</definedName>
    <definedName name="V_рез_13_3" localSheetId="0">СВОД!$I$33</definedName>
    <definedName name="V_рез_13_4" localSheetId="1">'ПР_1_Городская пол-ка'!$L$34</definedName>
    <definedName name="V_рез_13_4" localSheetId="3">ПР_1_МОБ!$L$34</definedName>
    <definedName name="V_рез_13_4" localSheetId="2">'ПР-1_МОДБ'!$L$34</definedName>
    <definedName name="V_рез_13_4" localSheetId="0">СВОД!$L$33</definedName>
    <definedName name="V_рез_13_5" localSheetId="1">'ПР_1_Городская пол-ка'!$O$34</definedName>
    <definedName name="V_рез_13_5" localSheetId="3">ПР_1_МОБ!$O$34</definedName>
    <definedName name="V_рез_13_5" localSheetId="2">'ПР-1_МОДБ'!$O$34</definedName>
    <definedName name="V_рез_13_5" localSheetId="0">СВОД!$O$33</definedName>
    <definedName name="V_рез_13_6" localSheetId="1">'ПР_1_Городская пол-ка'!$S$34</definedName>
    <definedName name="V_рез_13_6" localSheetId="3">ПР_1_МОБ!$S$34</definedName>
    <definedName name="V_рез_13_6" localSheetId="2">'ПР-1_МОДБ'!$S$34</definedName>
    <definedName name="V_рез_13_6" localSheetId="0">СВОД!$S$33</definedName>
    <definedName name="V_рез_13_7" localSheetId="1">'ПР_1_Городская пол-ка'!#REF!</definedName>
    <definedName name="V_рез_13_7" localSheetId="3">ПР_1_МОБ!#REF!</definedName>
    <definedName name="V_рез_13_7" localSheetId="2">'ПР-1_МОДБ'!#REF!</definedName>
    <definedName name="V_рез_13_7" localSheetId="0">СВОД!#REF!</definedName>
    <definedName name="V_рез_13_8" localSheetId="1">'ПР_1_Городская пол-ка'!$V$34</definedName>
    <definedName name="V_рез_13_8" localSheetId="3">ПР_1_МОБ!$V$34</definedName>
    <definedName name="V_рез_13_8" localSheetId="2">'ПР-1_МОДБ'!$V$34</definedName>
    <definedName name="V_рез_13_8" localSheetId="0">СВОД!$V$33</definedName>
    <definedName name="V_рез_14_2" localSheetId="1">'ПР_1_Городская пол-ка'!$F$36</definedName>
    <definedName name="V_рез_14_2" localSheetId="3">ПР_1_МОБ!$F$36</definedName>
    <definedName name="V_рез_14_2" localSheetId="2">'ПР-1_МОДБ'!$F$36</definedName>
    <definedName name="V_рез_14_2" localSheetId="0">СВОД!$F$35</definedName>
    <definedName name="V_рез_14_3" localSheetId="1">'ПР_1_Городская пол-ка'!$I$36</definedName>
    <definedName name="V_рез_14_3" localSheetId="3">ПР_1_МОБ!$I$36</definedName>
    <definedName name="V_рез_14_3" localSheetId="2">'ПР-1_МОДБ'!$I$36</definedName>
    <definedName name="V_рез_14_3" localSheetId="0">СВОД!$I$35</definedName>
    <definedName name="V_рез_14_4" localSheetId="1">'ПР_1_Городская пол-ка'!$L$36</definedName>
    <definedName name="V_рез_14_4" localSheetId="3">ПР_1_МОБ!$L$36</definedName>
    <definedName name="V_рез_14_4" localSheetId="2">'ПР-1_МОДБ'!$L$36</definedName>
    <definedName name="V_рез_14_4" localSheetId="0">СВОД!$L$35</definedName>
    <definedName name="V_рез_14_5" localSheetId="1">'ПР_1_Городская пол-ка'!$O$36</definedName>
    <definedName name="V_рез_14_5" localSheetId="3">ПР_1_МОБ!$O$36</definedName>
    <definedName name="V_рез_14_5" localSheetId="2">'ПР-1_МОДБ'!$O$36</definedName>
    <definedName name="V_рез_14_5" localSheetId="0">СВОД!$O$35</definedName>
    <definedName name="V_рез_14_6" localSheetId="1">'ПР_1_Городская пол-ка'!$S$36</definedName>
    <definedName name="V_рез_14_6" localSheetId="3">ПР_1_МОБ!$S$36</definedName>
    <definedName name="V_рез_14_6" localSheetId="2">'ПР-1_МОДБ'!$S$36</definedName>
    <definedName name="V_рез_14_6" localSheetId="0">СВОД!$S$35</definedName>
    <definedName name="V_рез_14_7" localSheetId="1">'ПР_1_Городская пол-ка'!#REF!</definedName>
    <definedName name="V_рез_14_7" localSheetId="3">ПР_1_МОБ!#REF!</definedName>
    <definedName name="V_рез_14_7" localSheetId="2">'ПР-1_МОДБ'!#REF!</definedName>
    <definedName name="V_рез_14_7" localSheetId="0">СВОД!#REF!</definedName>
    <definedName name="V_рез_14_8" localSheetId="1">'ПР_1_Городская пол-ка'!$V$36</definedName>
    <definedName name="V_рез_14_8" localSheetId="3">ПР_1_МОБ!$V$36</definedName>
    <definedName name="V_рез_14_8" localSheetId="2">'ПР-1_МОДБ'!$V$36</definedName>
    <definedName name="V_рез_14_8" localSheetId="0">СВОД!$V$35</definedName>
    <definedName name="V_рез_15_2" localSheetId="1">'ПР_1_Городская пол-ка'!$F$38</definedName>
    <definedName name="V_рез_15_2" localSheetId="3">ПР_1_МОБ!$F$38</definedName>
    <definedName name="V_рез_15_2" localSheetId="2">'ПР-1_МОДБ'!$F$38</definedName>
    <definedName name="V_рез_15_2" localSheetId="0">СВОД!$F$37</definedName>
    <definedName name="V_рез_15_3" localSheetId="1">'ПР_1_Городская пол-ка'!$I$38</definedName>
    <definedName name="V_рез_15_3" localSheetId="3">ПР_1_МОБ!$I$38</definedName>
    <definedName name="V_рез_15_3" localSheetId="2">'ПР-1_МОДБ'!$I$38</definedName>
    <definedName name="V_рез_15_3" localSheetId="0">СВОД!$I$37</definedName>
    <definedName name="V_рез_15_4" localSheetId="1">'ПР_1_Городская пол-ка'!$L$38</definedName>
    <definedName name="V_рез_15_4" localSheetId="3">ПР_1_МОБ!$L$38</definedName>
    <definedName name="V_рез_15_4" localSheetId="2">'ПР-1_МОДБ'!$L$38</definedName>
    <definedName name="V_рез_15_4" localSheetId="0">СВОД!$L$37</definedName>
    <definedName name="V_рез_15_5" localSheetId="1">'ПР_1_Городская пол-ка'!$O$38</definedName>
    <definedName name="V_рез_15_5" localSheetId="3">ПР_1_МОБ!$O$38</definedName>
    <definedName name="V_рез_15_5" localSheetId="2">'ПР-1_МОДБ'!$O$38</definedName>
    <definedName name="V_рез_15_5" localSheetId="0">СВОД!$O$37</definedName>
    <definedName name="V_рез_15_6" localSheetId="1">'ПР_1_Городская пол-ка'!$S$38</definedName>
    <definedName name="V_рез_15_6" localSheetId="3">ПР_1_МОБ!$S$38</definedName>
    <definedName name="V_рез_15_6" localSheetId="2">'ПР-1_МОДБ'!$S$38</definedName>
    <definedName name="V_рез_15_6" localSheetId="0">СВОД!$S$37</definedName>
    <definedName name="V_рез_15_7" localSheetId="1">'ПР_1_Городская пол-ка'!#REF!</definedName>
    <definedName name="V_рез_15_7" localSheetId="3">ПР_1_МОБ!#REF!</definedName>
    <definedName name="V_рез_15_7" localSheetId="2">'ПР-1_МОДБ'!#REF!</definedName>
    <definedName name="V_рез_15_7" localSheetId="0">СВОД!#REF!</definedName>
    <definedName name="V_рез_15_8" localSheetId="1">'ПР_1_Городская пол-ка'!$V$38</definedName>
    <definedName name="V_рез_15_8" localSheetId="3">ПР_1_МОБ!$V$38</definedName>
    <definedName name="V_рез_15_8" localSheetId="2">'ПР-1_МОДБ'!$V$38</definedName>
    <definedName name="V_рез_15_8" localSheetId="0">СВОД!$V$37</definedName>
    <definedName name="V_рез_16_2" localSheetId="1">'ПР_1_Городская пол-ка'!$F$40</definedName>
    <definedName name="V_рез_16_2" localSheetId="3">ПР_1_МОБ!$F$40</definedName>
    <definedName name="V_рез_16_2" localSheetId="2">'ПР-1_МОДБ'!$F$40</definedName>
    <definedName name="V_рез_16_2" localSheetId="0">СВОД!$F$39</definedName>
    <definedName name="V_рез_16_3" localSheetId="1">'ПР_1_Городская пол-ка'!$I$40</definedName>
    <definedName name="V_рез_16_3" localSheetId="3">ПР_1_МОБ!$I$40</definedName>
    <definedName name="V_рез_16_3" localSheetId="2">'ПР-1_МОДБ'!$I$40</definedName>
    <definedName name="V_рез_16_3" localSheetId="0">СВОД!$I$39</definedName>
    <definedName name="V_рез_16_4" localSheetId="1">'ПР_1_Городская пол-ка'!$L$40</definedName>
    <definedName name="V_рез_16_4" localSheetId="3">ПР_1_МОБ!$L$40</definedName>
    <definedName name="V_рез_16_4" localSheetId="2">'ПР-1_МОДБ'!$L$40</definedName>
    <definedName name="V_рез_16_4" localSheetId="0">СВОД!$L$39</definedName>
    <definedName name="V_рез_16_5" localSheetId="1">'ПР_1_Городская пол-ка'!$O$40</definedName>
    <definedName name="V_рез_16_5" localSheetId="3">ПР_1_МОБ!$O$40</definedName>
    <definedName name="V_рез_16_5" localSheetId="2">'ПР-1_МОДБ'!$O$40</definedName>
    <definedName name="V_рез_16_5" localSheetId="0">СВОД!$O$39</definedName>
    <definedName name="V_рез_16_6" localSheetId="1">'ПР_1_Городская пол-ка'!$S$40</definedName>
    <definedName name="V_рез_16_6" localSheetId="3">ПР_1_МОБ!$S$40</definedName>
    <definedName name="V_рез_16_6" localSheetId="2">'ПР-1_МОДБ'!$S$40</definedName>
    <definedName name="V_рез_16_6" localSheetId="0">СВОД!$S$39</definedName>
    <definedName name="V_рез_16_7" localSheetId="1">'ПР_1_Городская пол-ка'!#REF!</definedName>
    <definedName name="V_рез_16_7" localSheetId="3">ПР_1_МОБ!#REF!</definedName>
    <definedName name="V_рез_16_7" localSheetId="2">'ПР-1_МОДБ'!#REF!</definedName>
    <definedName name="V_рез_16_7" localSheetId="0">СВОД!#REF!</definedName>
    <definedName name="V_рез_16_8" localSheetId="1">'ПР_1_Городская пол-ка'!$V$40</definedName>
    <definedName name="V_рез_16_8" localSheetId="3">ПР_1_МОБ!$V$40</definedName>
    <definedName name="V_рез_16_8" localSheetId="2">'ПР-1_МОДБ'!$V$40</definedName>
    <definedName name="V_рез_16_8" localSheetId="0">СВОД!$V$39</definedName>
    <definedName name="V_рез_17_2" localSheetId="1">'ПР_1_Городская пол-ка'!$F$42</definedName>
    <definedName name="V_рез_17_2" localSheetId="3">ПР_1_МОБ!$F$42</definedName>
    <definedName name="V_рез_17_2" localSheetId="2">'ПР-1_МОДБ'!$F$42</definedName>
    <definedName name="V_рез_17_2" localSheetId="0">СВОД!$F$41</definedName>
    <definedName name="V_рез_17_3" localSheetId="1">'ПР_1_Городская пол-ка'!$I$42</definedName>
    <definedName name="V_рез_17_3" localSheetId="3">ПР_1_МОБ!$I$42</definedName>
    <definedName name="V_рез_17_3" localSheetId="2">'ПР-1_МОДБ'!$I$42</definedName>
    <definedName name="V_рез_17_3" localSheetId="0">СВОД!$I$41</definedName>
    <definedName name="V_рез_17_4" localSheetId="1">'ПР_1_Городская пол-ка'!$L$42</definedName>
    <definedName name="V_рез_17_4" localSheetId="3">ПР_1_МОБ!$L$42</definedName>
    <definedName name="V_рез_17_4" localSheetId="2">'ПР-1_МОДБ'!$L$42</definedName>
    <definedName name="V_рез_17_4" localSheetId="0">СВОД!$L$41</definedName>
    <definedName name="V_рез_17_5" localSheetId="1">'ПР_1_Городская пол-ка'!$O$42</definedName>
    <definedName name="V_рез_17_5" localSheetId="3">ПР_1_МОБ!$O$42</definedName>
    <definedName name="V_рез_17_5" localSheetId="2">'ПР-1_МОДБ'!$O$42</definedName>
    <definedName name="V_рез_17_5" localSheetId="0">СВОД!$O$41</definedName>
    <definedName name="V_рез_17_6" localSheetId="1">'ПР_1_Городская пол-ка'!$S$42</definedName>
    <definedName name="V_рез_17_6" localSheetId="3">ПР_1_МОБ!$S$42</definedName>
    <definedName name="V_рез_17_6" localSheetId="2">'ПР-1_МОДБ'!$S$42</definedName>
    <definedName name="V_рез_17_6" localSheetId="0">СВОД!$S$41</definedName>
    <definedName name="V_рез_17_7" localSheetId="1">'ПР_1_Городская пол-ка'!#REF!</definedName>
    <definedName name="V_рез_17_7" localSheetId="3">ПР_1_МОБ!#REF!</definedName>
    <definedName name="V_рез_17_7" localSheetId="2">'ПР-1_МОДБ'!#REF!</definedName>
    <definedName name="V_рез_17_7" localSheetId="0">СВОД!#REF!</definedName>
    <definedName name="V_рез_17_8" localSheetId="1">'ПР_1_Городская пол-ка'!$V$42</definedName>
    <definedName name="V_рез_17_8" localSheetId="3">ПР_1_МОБ!$V$42</definedName>
    <definedName name="V_рез_17_8" localSheetId="2">'ПР-1_МОДБ'!$V$42</definedName>
    <definedName name="V_рез_17_8" localSheetId="0">СВОД!$V$41</definedName>
    <definedName name="V_рез_18_2" localSheetId="1">'ПР_1_Городская пол-ка'!$F$44</definedName>
    <definedName name="V_рез_18_2" localSheetId="3">ПР_1_МОБ!$F$44</definedName>
    <definedName name="V_рез_18_2" localSheetId="2">'ПР-1_МОДБ'!$F$44</definedName>
    <definedName name="V_рез_18_2" localSheetId="0">СВОД!$F$43</definedName>
    <definedName name="V_рез_18_3" localSheetId="1">'ПР_1_Городская пол-ка'!$I$44</definedName>
    <definedName name="V_рез_18_3" localSheetId="3">ПР_1_МОБ!$I$44</definedName>
    <definedName name="V_рез_18_3" localSheetId="2">'ПР-1_МОДБ'!$I$44</definedName>
    <definedName name="V_рез_18_3" localSheetId="0">СВОД!$I$43</definedName>
    <definedName name="V_рез_18_4" localSheetId="1">'ПР_1_Городская пол-ка'!$L$44</definedName>
    <definedName name="V_рез_18_4" localSheetId="3">ПР_1_МОБ!$L$44</definedName>
    <definedName name="V_рез_18_4" localSheetId="2">'ПР-1_МОДБ'!$L$44</definedName>
    <definedName name="V_рез_18_4" localSheetId="0">СВОД!$L$43</definedName>
    <definedName name="V_рез_18_5" localSheetId="1">'ПР_1_Городская пол-ка'!$O$44</definedName>
    <definedName name="V_рез_18_5" localSheetId="3">ПР_1_МОБ!$O$44</definedName>
    <definedName name="V_рез_18_5" localSheetId="2">'ПР-1_МОДБ'!$O$44</definedName>
    <definedName name="V_рез_18_5" localSheetId="0">СВОД!$O$43</definedName>
    <definedName name="V_рез_18_6" localSheetId="1">'ПР_1_Городская пол-ка'!$S$44</definedName>
    <definedName name="V_рез_18_6" localSheetId="3">ПР_1_МОБ!$S$44</definedName>
    <definedName name="V_рез_18_6" localSheetId="2">'ПР-1_МОДБ'!$S$44</definedName>
    <definedName name="V_рез_18_6" localSheetId="0">СВОД!$S$43</definedName>
    <definedName name="V_рез_18_7" localSheetId="1">'ПР_1_Городская пол-ка'!#REF!</definedName>
    <definedName name="V_рез_18_7" localSheetId="3">ПР_1_МОБ!#REF!</definedName>
    <definedName name="V_рез_18_7" localSheetId="2">'ПР-1_МОДБ'!#REF!</definedName>
    <definedName name="V_рез_18_7" localSheetId="0">СВОД!#REF!</definedName>
    <definedName name="V_рез_18_8" localSheetId="1">'ПР_1_Городская пол-ка'!$V$44</definedName>
    <definedName name="V_рез_18_8" localSheetId="3">ПР_1_МОБ!$V$44</definedName>
    <definedName name="V_рез_18_8" localSheetId="2">'ПР-1_МОДБ'!$V$44</definedName>
    <definedName name="V_рез_18_8" localSheetId="0">СВОД!$V$43</definedName>
    <definedName name="V_рез_19_2" localSheetId="1">'ПР_1_Городская пол-ка'!$F$46</definedName>
    <definedName name="V_рез_19_2" localSheetId="3">ПР_1_МОБ!$F$46</definedName>
    <definedName name="V_рез_19_2" localSheetId="2">'ПР-1_МОДБ'!$F$46</definedName>
    <definedName name="V_рез_19_2" localSheetId="0">СВОД!$F$45</definedName>
    <definedName name="V_рез_19_3" localSheetId="1">'ПР_1_Городская пол-ка'!$I$46</definedName>
    <definedName name="V_рез_19_3" localSheetId="3">ПР_1_МОБ!$I$46</definedName>
    <definedName name="V_рез_19_3" localSheetId="2">'ПР-1_МОДБ'!$I$46</definedName>
    <definedName name="V_рез_19_3" localSheetId="0">СВОД!$I$45</definedName>
    <definedName name="V_рез_19_4" localSheetId="1">'ПР_1_Городская пол-ка'!$L$46</definedName>
    <definedName name="V_рез_19_4" localSheetId="3">ПР_1_МОБ!$L$46</definedName>
    <definedName name="V_рез_19_4" localSheetId="2">'ПР-1_МОДБ'!$L$46</definedName>
    <definedName name="V_рез_19_4" localSheetId="0">СВОД!$L$45</definedName>
    <definedName name="V_рез_19_5" localSheetId="1">'ПР_1_Городская пол-ка'!$O$46</definedName>
    <definedName name="V_рез_19_5" localSheetId="3">ПР_1_МОБ!$O$46</definedName>
    <definedName name="V_рез_19_5" localSheetId="2">'ПР-1_МОДБ'!$O$46</definedName>
    <definedName name="V_рез_19_5" localSheetId="0">СВОД!$O$45</definedName>
    <definedName name="V_рез_19_6" localSheetId="1">'ПР_1_Городская пол-ка'!$S$46</definedName>
    <definedName name="V_рез_19_6" localSheetId="3">ПР_1_МОБ!$S$46</definedName>
    <definedName name="V_рез_19_6" localSheetId="2">'ПР-1_МОДБ'!$S$46</definedName>
    <definedName name="V_рез_19_6" localSheetId="0">СВОД!$S$45</definedName>
    <definedName name="V_рез_19_7" localSheetId="1">'ПР_1_Городская пол-ка'!#REF!</definedName>
    <definedName name="V_рез_19_7" localSheetId="3">ПР_1_МОБ!#REF!</definedName>
    <definedName name="V_рез_19_7" localSheetId="2">'ПР-1_МОДБ'!#REF!</definedName>
    <definedName name="V_рез_19_7" localSheetId="0">СВОД!#REF!</definedName>
    <definedName name="V_рез_19_8" localSheetId="1">'ПР_1_Городская пол-ка'!$V$46</definedName>
    <definedName name="V_рез_19_8" localSheetId="3">ПР_1_МОБ!$V$46</definedName>
    <definedName name="V_рез_19_8" localSheetId="2">'ПР-1_МОДБ'!$V$46</definedName>
    <definedName name="V_рез_19_8" localSheetId="0">СВОД!$V$45</definedName>
    <definedName name="V_рез_2_2" localSheetId="1">'ПР_1_Городская пол-ка'!$F$12</definedName>
    <definedName name="V_рез_2_2" localSheetId="3">ПР_1_МОБ!$F$12</definedName>
    <definedName name="V_рез_2_2" localSheetId="2">'ПР-1_МОДБ'!$F$12</definedName>
    <definedName name="V_рез_2_2" localSheetId="0">СВОД!$F$11</definedName>
    <definedName name="V_рез_2_3" localSheetId="1">'ПР_1_Городская пол-ка'!$I$12</definedName>
    <definedName name="V_рез_2_3" localSheetId="3">ПР_1_МОБ!$I$12</definedName>
    <definedName name="V_рез_2_3" localSheetId="2">'ПР-1_МОДБ'!$I$12</definedName>
    <definedName name="V_рез_2_3" localSheetId="0">СВОД!$I$11</definedName>
    <definedName name="V_рез_2_4" localSheetId="1">'ПР_1_Городская пол-ка'!$L$12</definedName>
    <definedName name="V_рез_2_4" localSheetId="3">ПР_1_МОБ!$L$12</definedName>
    <definedName name="V_рез_2_4" localSheetId="2">'ПР-1_МОДБ'!$L$12</definedName>
    <definedName name="V_рез_2_4" localSheetId="0">СВОД!$L$11</definedName>
    <definedName name="V_рез_2_5" localSheetId="1">'ПР_1_Городская пол-ка'!$O$13</definedName>
    <definedName name="V_рез_2_5" localSheetId="3">ПР_1_МОБ!$O$13</definedName>
    <definedName name="V_рез_2_5" localSheetId="2">'ПР-1_МОДБ'!$O$13</definedName>
    <definedName name="V_рез_2_5" localSheetId="0">СВОД!$O$12</definedName>
    <definedName name="V_рез_2_6" localSheetId="1">'ПР_1_Городская пол-ка'!$S$12</definedName>
    <definedName name="V_рез_2_6" localSheetId="3">ПР_1_МОБ!$S$12</definedName>
    <definedName name="V_рез_2_6" localSheetId="2">'ПР-1_МОДБ'!$S$12</definedName>
    <definedName name="V_рез_2_6" localSheetId="0">СВОД!$S$11</definedName>
    <definedName name="V_рез_2_7" localSheetId="1">'ПР_1_Городская пол-ка'!#REF!</definedName>
    <definedName name="V_рез_2_7" localSheetId="3">ПР_1_МОБ!#REF!</definedName>
    <definedName name="V_рез_2_7" localSheetId="2">'ПР-1_МОДБ'!#REF!</definedName>
    <definedName name="V_рез_2_7" localSheetId="0">СВОД!#REF!</definedName>
    <definedName name="V_рез_2_8" localSheetId="1">'ПР_1_Городская пол-ка'!$V$12</definedName>
    <definedName name="V_рез_2_8" localSheetId="3">ПР_1_МОБ!$V$12</definedName>
    <definedName name="V_рез_2_8" localSheetId="2">'ПР-1_МОДБ'!$V$12</definedName>
    <definedName name="V_рез_2_8" localSheetId="0">СВОД!$V$11</definedName>
    <definedName name="V_рез_20_2" localSheetId="1">'ПР_1_Городская пол-ка'!$F$48</definedName>
    <definedName name="V_рез_20_2" localSheetId="3">ПР_1_МОБ!$F$48</definedName>
    <definedName name="V_рез_20_2" localSheetId="2">'ПР-1_МОДБ'!$F$48</definedName>
    <definedName name="V_рез_20_2" localSheetId="0">СВОД!$F$47</definedName>
    <definedName name="V_рез_20_3" localSheetId="1">'ПР_1_Городская пол-ка'!$I$48</definedName>
    <definedName name="V_рез_20_3" localSheetId="3">ПР_1_МОБ!$I$48</definedName>
    <definedName name="V_рез_20_3" localSheetId="2">'ПР-1_МОДБ'!$I$48</definedName>
    <definedName name="V_рез_20_3" localSheetId="0">СВОД!$I$47</definedName>
    <definedName name="V_рез_20_4" localSheetId="1">'ПР_1_Городская пол-ка'!$L$48</definedName>
    <definedName name="V_рез_20_4" localSheetId="3">ПР_1_МОБ!$L$48</definedName>
    <definedName name="V_рез_20_4" localSheetId="2">'ПР-1_МОДБ'!$L$48</definedName>
    <definedName name="V_рез_20_4" localSheetId="0">СВОД!$L$47</definedName>
    <definedName name="V_рез_20_5" localSheetId="1">'ПР_1_Городская пол-ка'!$O$48</definedName>
    <definedName name="V_рез_20_5" localSheetId="3">ПР_1_МОБ!$O$48</definedName>
    <definedName name="V_рез_20_5" localSheetId="2">'ПР-1_МОДБ'!$O$48</definedName>
    <definedName name="V_рез_20_5" localSheetId="0">СВОД!$O$47</definedName>
    <definedName name="V_рез_20_6" localSheetId="1">'ПР_1_Городская пол-ка'!$S$48</definedName>
    <definedName name="V_рез_20_6" localSheetId="3">ПР_1_МОБ!$S$48</definedName>
    <definedName name="V_рез_20_6" localSheetId="2">'ПР-1_МОДБ'!$S$48</definedName>
    <definedName name="V_рез_20_6" localSheetId="0">СВОД!$S$47</definedName>
    <definedName name="V_рез_20_7" localSheetId="1">'ПР_1_Городская пол-ка'!#REF!</definedName>
    <definedName name="V_рез_20_7" localSheetId="3">ПР_1_МОБ!#REF!</definedName>
    <definedName name="V_рез_20_7" localSheetId="2">'ПР-1_МОДБ'!#REF!</definedName>
    <definedName name="V_рез_20_7" localSheetId="0">СВОД!#REF!</definedName>
    <definedName name="V_рез_20_8" localSheetId="1">'ПР_1_Городская пол-ка'!$V$48</definedName>
    <definedName name="V_рез_20_8" localSheetId="3">ПР_1_МОБ!$V$48</definedName>
    <definedName name="V_рез_20_8" localSheetId="2">'ПР-1_МОДБ'!$V$48</definedName>
    <definedName name="V_рез_20_8" localSheetId="0">СВОД!$V$47</definedName>
    <definedName name="V_рез_21_2" localSheetId="1">'ПР_1_Городская пол-ка'!$F$50</definedName>
    <definedName name="V_рез_21_2" localSheetId="3">ПР_1_МОБ!$F$50</definedName>
    <definedName name="V_рез_21_2" localSheetId="2">'ПР-1_МОДБ'!$F$50</definedName>
    <definedName name="V_рез_21_2" localSheetId="0">СВОД!$F$49</definedName>
    <definedName name="V_рез_21_3" localSheetId="1">'ПР_1_Городская пол-ка'!$I$50</definedName>
    <definedName name="V_рез_21_3" localSheetId="3">ПР_1_МОБ!$I$50</definedName>
    <definedName name="V_рез_21_3" localSheetId="2">'ПР-1_МОДБ'!$I$50</definedName>
    <definedName name="V_рез_21_3" localSheetId="0">СВОД!$I$49</definedName>
    <definedName name="V_рез_21_4" localSheetId="1">'ПР_1_Городская пол-ка'!$L$50</definedName>
    <definedName name="V_рез_21_4" localSheetId="3">ПР_1_МОБ!$L$50</definedName>
    <definedName name="V_рез_21_4" localSheetId="2">'ПР-1_МОДБ'!$L$50</definedName>
    <definedName name="V_рез_21_4" localSheetId="0">СВОД!$L$49</definedName>
    <definedName name="V_рез_21_5" localSheetId="1">'ПР_1_Городская пол-ка'!$O$50</definedName>
    <definedName name="V_рез_21_5" localSheetId="3">ПР_1_МОБ!$O$50</definedName>
    <definedName name="V_рез_21_5" localSheetId="2">'ПР-1_МОДБ'!$O$50</definedName>
    <definedName name="V_рез_21_5" localSheetId="0">СВОД!$O$49</definedName>
    <definedName name="V_рез_21_6" localSheetId="1">'ПР_1_Городская пол-ка'!$S$50</definedName>
    <definedName name="V_рез_21_6" localSheetId="3">ПР_1_МОБ!$S$50</definedName>
    <definedName name="V_рез_21_6" localSheetId="2">'ПР-1_МОДБ'!$S$50</definedName>
    <definedName name="V_рез_21_6" localSheetId="0">СВОД!$S$49</definedName>
    <definedName name="V_рез_21_7" localSheetId="1">'ПР_1_Городская пол-ка'!#REF!</definedName>
    <definedName name="V_рез_21_7" localSheetId="3">ПР_1_МОБ!#REF!</definedName>
    <definedName name="V_рез_21_7" localSheetId="2">'ПР-1_МОДБ'!#REF!</definedName>
    <definedName name="V_рез_21_7" localSheetId="0">СВОД!#REF!</definedName>
    <definedName name="V_рез_21_8" localSheetId="1">'ПР_1_Городская пол-ка'!$V$50</definedName>
    <definedName name="V_рез_21_8" localSheetId="3">ПР_1_МОБ!$V$50</definedName>
    <definedName name="V_рез_21_8" localSheetId="2">'ПР-1_МОДБ'!$V$50</definedName>
    <definedName name="V_рез_21_8" localSheetId="0">СВОД!$V$49</definedName>
    <definedName name="V_рез_22_2" localSheetId="1">'ПР_1_Городская пол-ка'!$F$52</definedName>
    <definedName name="V_рез_22_2" localSheetId="3">ПР_1_МОБ!$F$52</definedName>
    <definedName name="V_рез_22_2" localSheetId="2">'ПР-1_МОДБ'!$F$52</definedName>
    <definedName name="V_рез_22_2" localSheetId="0">СВОД!$F$51</definedName>
    <definedName name="V_рез_22_3" localSheetId="1">'ПР_1_Городская пол-ка'!$I$52</definedName>
    <definedName name="V_рез_22_3" localSheetId="3">ПР_1_МОБ!$I$52</definedName>
    <definedName name="V_рез_22_3" localSheetId="2">'ПР-1_МОДБ'!$I$52</definedName>
    <definedName name="V_рез_22_3" localSheetId="0">СВОД!$I$51</definedName>
    <definedName name="V_рез_22_4" localSheetId="1">'ПР_1_Городская пол-ка'!$L$52</definedName>
    <definedName name="V_рез_22_4" localSheetId="3">ПР_1_МОБ!$L$52</definedName>
    <definedName name="V_рез_22_4" localSheetId="2">'ПР-1_МОДБ'!$L$52</definedName>
    <definedName name="V_рез_22_4" localSheetId="0">СВОД!$L$51</definedName>
    <definedName name="V_рез_22_5" localSheetId="1">'ПР_1_Городская пол-ка'!$O$52</definedName>
    <definedName name="V_рез_22_5" localSheetId="3">ПР_1_МОБ!$O$52</definedName>
    <definedName name="V_рез_22_5" localSheetId="2">'ПР-1_МОДБ'!$O$52</definedName>
    <definedName name="V_рез_22_5" localSheetId="0">СВОД!$O$51</definedName>
    <definedName name="V_рез_22_6" localSheetId="1">'ПР_1_Городская пол-ка'!$S$52</definedName>
    <definedName name="V_рез_22_6" localSheetId="3">ПР_1_МОБ!$S$52</definedName>
    <definedName name="V_рез_22_6" localSheetId="2">'ПР-1_МОДБ'!$S$52</definedName>
    <definedName name="V_рез_22_6" localSheetId="0">СВОД!$S$51</definedName>
    <definedName name="V_рез_22_7" localSheetId="1">'ПР_1_Городская пол-ка'!#REF!</definedName>
    <definedName name="V_рез_22_7" localSheetId="3">ПР_1_МОБ!#REF!</definedName>
    <definedName name="V_рез_22_7" localSheetId="2">'ПР-1_МОДБ'!#REF!</definedName>
    <definedName name="V_рез_22_7" localSheetId="0">СВОД!#REF!</definedName>
    <definedName name="V_рез_22_8" localSheetId="1">'ПР_1_Городская пол-ка'!$V$52</definedName>
    <definedName name="V_рез_22_8" localSheetId="3">ПР_1_МОБ!$V$52</definedName>
    <definedName name="V_рез_22_8" localSheetId="2">'ПР-1_МОДБ'!$V$52</definedName>
    <definedName name="V_рез_22_8" localSheetId="0">СВОД!$V$51</definedName>
    <definedName name="V_рез_23_2" localSheetId="1">'ПР_1_Городская пол-ка'!$F$54</definedName>
    <definedName name="V_рез_23_2" localSheetId="3">ПР_1_МОБ!$F$54</definedName>
    <definedName name="V_рез_23_2" localSheetId="2">'ПР-1_МОДБ'!$F$54</definedName>
    <definedName name="V_рез_23_2" localSheetId="0">СВОД!$F$53</definedName>
    <definedName name="V_рез_23_3" localSheetId="1">'ПР_1_Городская пол-ка'!$I$54</definedName>
    <definedName name="V_рез_23_3" localSheetId="3">ПР_1_МОБ!$I$54</definedName>
    <definedName name="V_рез_23_3" localSheetId="2">'ПР-1_МОДБ'!$I$54</definedName>
    <definedName name="V_рез_23_3" localSheetId="0">СВОД!$I$53</definedName>
    <definedName name="V_рез_23_4" localSheetId="1">'ПР_1_Городская пол-ка'!$L$54</definedName>
    <definedName name="V_рез_23_4" localSheetId="3">ПР_1_МОБ!$L$54</definedName>
    <definedName name="V_рез_23_4" localSheetId="2">'ПР-1_МОДБ'!$L$54</definedName>
    <definedName name="V_рез_23_4" localSheetId="0">СВОД!$L$53</definedName>
    <definedName name="V_рез_23_5" localSheetId="1">'ПР_1_Городская пол-ка'!$O$54</definedName>
    <definedName name="V_рез_23_5" localSheetId="3">ПР_1_МОБ!$O$54</definedName>
    <definedName name="V_рез_23_5" localSheetId="2">'ПР-1_МОДБ'!$O$54</definedName>
    <definedName name="V_рез_23_5" localSheetId="0">СВОД!$O$53</definedName>
    <definedName name="V_рез_23_6" localSheetId="1">'ПР_1_Городская пол-ка'!$S$54</definedName>
    <definedName name="V_рез_23_6" localSheetId="3">ПР_1_МОБ!$S$54</definedName>
    <definedName name="V_рез_23_6" localSheetId="2">'ПР-1_МОДБ'!$S$54</definedName>
    <definedName name="V_рез_23_6" localSheetId="0">СВОД!$S$53</definedName>
    <definedName name="V_рез_23_7" localSheetId="1">'ПР_1_Городская пол-ка'!#REF!</definedName>
    <definedName name="V_рез_23_7" localSheetId="3">ПР_1_МОБ!#REF!</definedName>
    <definedName name="V_рез_23_7" localSheetId="2">'ПР-1_МОДБ'!#REF!</definedName>
    <definedName name="V_рез_23_7" localSheetId="0">СВОД!#REF!</definedName>
    <definedName name="V_рез_23_8" localSheetId="1">'ПР_1_Городская пол-ка'!$V$54</definedName>
    <definedName name="V_рез_23_8" localSheetId="3">ПР_1_МОБ!$V$54</definedName>
    <definedName name="V_рез_23_8" localSheetId="2">'ПР-1_МОДБ'!$V$54</definedName>
    <definedName name="V_рез_23_8" localSheetId="0">СВОД!$V$53</definedName>
    <definedName name="V_рез_24_2" localSheetId="1">'ПР_1_Городская пол-ка'!$F$56</definedName>
    <definedName name="V_рез_24_2" localSheetId="3">ПР_1_МОБ!$F$56</definedName>
    <definedName name="V_рез_24_2" localSheetId="2">'ПР-1_МОДБ'!$F$56</definedName>
    <definedName name="V_рез_24_2" localSheetId="0">СВОД!$F$55</definedName>
    <definedName name="V_рез_24_3" localSheetId="1">'ПР_1_Городская пол-ка'!$I$56</definedName>
    <definedName name="V_рез_24_3" localSheetId="3">ПР_1_МОБ!$I$56</definedName>
    <definedName name="V_рез_24_3" localSheetId="2">'ПР-1_МОДБ'!$I$56</definedName>
    <definedName name="V_рез_24_3" localSheetId="0">СВОД!$I$55</definedName>
    <definedName name="V_рез_24_4" localSheetId="1">'ПР_1_Городская пол-ка'!$L$56</definedName>
    <definedName name="V_рез_24_4" localSheetId="3">ПР_1_МОБ!$L$56</definedName>
    <definedName name="V_рез_24_4" localSheetId="2">'ПР-1_МОДБ'!$L$56</definedName>
    <definedName name="V_рез_24_4" localSheetId="0">СВОД!$L$55</definedName>
    <definedName name="V_рез_24_5" localSheetId="1">'ПР_1_Городская пол-ка'!$O$56</definedName>
    <definedName name="V_рез_24_5" localSheetId="3">ПР_1_МОБ!$O$56</definedName>
    <definedName name="V_рез_24_5" localSheetId="2">'ПР-1_МОДБ'!$O$56</definedName>
    <definedName name="V_рез_24_5" localSheetId="0">СВОД!$O$55</definedName>
    <definedName name="V_рез_24_6" localSheetId="1">'ПР_1_Городская пол-ка'!$S$56</definedName>
    <definedName name="V_рез_24_6" localSheetId="3">ПР_1_МОБ!$S$56</definedName>
    <definedName name="V_рез_24_6" localSheetId="2">'ПР-1_МОДБ'!$S$56</definedName>
    <definedName name="V_рез_24_6" localSheetId="0">СВОД!$S$55</definedName>
    <definedName name="V_рез_24_7" localSheetId="1">'ПР_1_Городская пол-ка'!#REF!</definedName>
    <definedName name="V_рез_24_7" localSheetId="3">ПР_1_МОБ!#REF!</definedName>
    <definedName name="V_рез_24_7" localSheetId="2">'ПР-1_МОДБ'!#REF!</definedName>
    <definedName name="V_рез_24_7" localSheetId="0">СВОД!#REF!</definedName>
    <definedName name="V_рез_24_8" localSheetId="1">'ПР_1_Городская пол-ка'!$V$56</definedName>
    <definedName name="V_рез_24_8" localSheetId="3">ПР_1_МОБ!$V$56</definedName>
    <definedName name="V_рез_24_8" localSheetId="2">'ПР-1_МОДБ'!$V$56</definedName>
    <definedName name="V_рез_24_8" localSheetId="0">СВОД!$V$55</definedName>
    <definedName name="V_рез_25_2" localSheetId="1">'ПР_1_Городская пол-ка'!$F$58</definedName>
    <definedName name="V_рез_25_2" localSheetId="3">ПР_1_МОБ!$F$58</definedName>
    <definedName name="V_рез_25_2" localSheetId="2">'ПР-1_МОДБ'!$F$58</definedName>
    <definedName name="V_рез_25_2" localSheetId="0">СВОД!$F$57</definedName>
    <definedName name="V_рез_25_3" localSheetId="1">'ПР_1_Городская пол-ка'!$I$58</definedName>
    <definedName name="V_рез_25_3" localSheetId="3">ПР_1_МОБ!$I$58</definedName>
    <definedName name="V_рез_25_3" localSheetId="2">'ПР-1_МОДБ'!$I$58</definedName>
    <definedName name="V_рез_25_3" localSheetId="0">СВОД!$I$57</definedName>
    <definedName name="V_рез_25_4" localSheetId="1">'ПР_1_Городская пол-ка'!$L$58</definedName>
    <definedName name="V_рез_25_4" localSheetId="3">ПР_1_МОБ!$L$58</definedName>
    <definedName name="V_рез_25_4" localSheetId="2">'ПР-1_МОДБ'!$L$58</definedName>
    <definedName name="V_рез_25_4" localSheetId="0">СВОД!$L$57</definedName>
    <definedName name="V_рез_25_5" localSheetId="1">'ПР_1_Городская пол-ка'!$O$58</definedName>
    <definedName name="V_рез_25_5" localSheetId="3">ПР_1_МОБ!$O$58</definedName>
    <definedName name="V_рез_25_5" localSheetId="2">'ПР-1_МОДБ'!$O$58</definedName>
    <definedName name="V_рез_25_5" localSheetId="0">СВОД!$O$57</definedName>
    <definedName name="V_рез_25_6" localSheetId="1">'ПР_1_Городская пол-ка'!$S$58</definedName>
    <definedName name="V_рез_25_6" localSheetId="3">ПР_1_МОБ!$S$58</definedName>
    <definedName name="V_рез_25_6" localSheetId="2">'ПР-1_МОДБ'!$S$58</definedName>
    <definedName name="V_рез_25_6" localSheetId="0">СВОД!$S$57</definedName>
    <definedName name="V_рез_25_7" localSheetId="1">'ПР_1_Городская пол-ка'!#REF!</definedName>
    <definedName name="V_рез_25_7" localSheetId="3">ПР_1_МОБ!#REF!</definedName>
    <definedName name="V_рез_25_7" localSheetId="2">'ПР-1_МОДБ'!#REF!</definedName>
    <definedName name="V_рез_25_7" localSheetId="0">СВОД!#REF!</definedName>
    <definedName name="V_рез_25_8" localSheetId="1">'ПР_1_Городская пол-ка'!$V$58</definedName>
    <definedName name="V_рез_25_8" localSheetId="3">ПР_1_МОБ!$V$58</definedName>
    <definedName name="V_рез_25_8" localSheetId="2">'ПР-1_МОДБ'!$V$58</definedName>
    <definedName name="V_рез_25_8" localSheetId="0">СВОД!$V$57</definedName>
    <definedName name="V_рез_26_2" localSheetId="1">'ПР_1_Городская пол-ка'!$F$60</definedName>
    <definedName name="V_рез_26_2" localSheetId="3">ПР_1_МОБ!$F$60</definedName>
    <definedName name="V_рез_26_2" localSheetId="2">'ПР-1_МОДБ'!$F$60</definedName>
    <definedName name="V_рез_26_2" localSheetId="0">СВОД!$F$59</definedName>
    <definedName name="V_рез_26_3" localSheetId="1">'ПР_1_Городская пол-ка'!$I$60</definedName>
    <definedName name="V_рез_26_3" localSheetId="3">ПР_1_МОБ!$I$60</definedName>
    <definedName name="V_рез_26_3" localSheetId="2">'ПР-1_МОДБ'!$I$60</definedName>
    <definedName name="V_рез_26_3" localSheetId="0">СВОД!$I$59</definedName>
    <definedName name="V_рез_26_4" localSheetId="1">'ПР_1_Городская пол-ка'!$L$60</definedName>
    <definedName name="V_рез_26_4" localSheetId="3">ПР_1_МОБ!$L$60</definedName>
    <definedName name="V_рез_26_4" localSheetId="2">'ПР-1_МОДБ'!$L$60</definedName>
    <definedName name="V_рез_26_4" localSheetId="0">СВОД!$L$59</definedName>
    <definedName name="V_рез_26_5" localSheetId="1">'ПР_1_Городская пол-ка'!$O$60</definedName>
    <definedName name="V_рез_26_5" localSheetId="3">ПР_1_МОБ!$O$60</definedName>
    <definedName name="V_рез_26_5" localSheetId="2">'ПР-1_МОДБ'!$O$60</definedName>
    <definedName name="V_рез_26_5" localSheetId="0">СВОД!$O$59</definedName>
    <definedName name="V_рез_26_6" localSheetId="1">'ПР_1_Городская пол-ка'!$S$60</definedName>
    <definedName name="V_рез_26_6" localSheetId="3">ПР_1_МОБ!$S$60</definedName>
    <definedName name="V_рез_26_6" localSheetId="2">'ПР-1_МОДБ'!$S$60</definedName>
    <definedName name="V_рез_26_6" localSheetId="0">СВОД!$S$59</definedName>
    <definedName name="V_рез_26_7" localSheetId="1">'ПР_1_Городская пол-ка'!#REF!</definedName>
    <definedName name="V_рез_26_7" localSheetId="3">ПР_1_МОБ!#REF!</definedName>
    <definedName name="V_рез_26_7" localSheetId="2">'ПР-1_МОДБ'!#REF!</definedName>
    <definedName name="V_рез_26_7" localSheetId="0">СВОД!#REF!</definedName>
    <definedName name="V_рез_26_8" localSheetId="1">'ПР_1_Городская пол-ка'!$V$60</definedName>
    <definedName name="V_рез_26_8" localSheetId="3">ПР_1_МОБ!$V$60</definedName>
    <definedName name="V_рез_26_8" localSheetId="2">'ПР-1_МОДБ'!$V$60</definedName>
    <definedName name="V_рез_26_8" localSheetId="0">СВОД!$V$59</definedName>
    <definedName name="V_рез_27_2" localSheetId="1">'ПР_1_Городская пол-ка'!$F$62</definedName>
    <definedName name="V_рез_27_2" localSheetId="3">ПР_1_МОБ!$F$62</definedName>
    <definedName name="V_рез_27_2" localSheetId="2">'ПР-1_МОДБ'!$F$62</definedName>
    <definedName name="V_рез_27_2" localSheetId="0">СВОД!$F$61</definedName>
    <definedName name="V_рез_27_3" localSheetId="1">'ПР_1_Городская пол-ка'!$I$62</definedName>
    <definedName name="V_рез_27_3" localSheetId="3">ПР_1_МОБ!$I$62</definedName>
    <definedName name="V_рез_27_3" localSheetId="2">'ПР-1_МОДБ'!$I$62</definedName>
    <definedName name="V_рез_27_3" localSheetId="0">СВОД!$I$61</definedName>
    <definedName name="V_рез_27_4" localSheetId="1">'ПР_1_Городская пол-ка'!$L$62</definedName>
    <definedName name="V_рез_27_4" localSheetId="3">ПР_1_МОБ!$L$62</definedName>
    <definedName name="V_рез_27_4" localSheetId="2">'ПР-1_МОДБ'!$L$62</definedName>
    <definedName name="V_рез_27_4" localSheetId="0">СВОД!$L$61</definedName>
    <definedName name="V_рез_27_5" localSheetId="1">'ПР_1_Городская пол-ка'!$O$62</definedName>
    <definedName name="V_рез_27_5" localSheetId="3">ПР_1_МОБ!$O$62</definedName>
    <definedName name="V_рез_27_5" localSheetId="2">'ПР-1_МОДБ'!$O$62</definedName>
    <definedName name="V_рез_27_5" localSheetId="0">СВОД!$O$61</definedName>
    <definedName name="V_рез_27_6" localSheetId="1">'ПР_1_Городская пол-ка'!$S$62</definedName>
    <definedName name="V_рез_27_6" localSheetId="3">ПР_1_МОБ!$S$62</definedName>
    <definedName name="V_рез_27_6" localSheetId="2">'ПР-1_МОДБ'!$S$62</definedName>
    <definedName name="V_рез_27_6" localSheetId="0">СВОД!$S$61</definedName>
    <definedName name="V_рез_27_7" localSheetId="1">'ПР_1_Городская пол-ка'!#REF!</definedName>
    <definedName name="V_рез_27_7" localSheetId="3">ПР_1_МОБ!#REF!</definedName>
    <definedName name="V_рез_27_7" localSheetId="2">'ПР-1_МОДБ'!#REF!</definedName>
    <definedName name="V_рез_27_7" localSheetId="0">СВОД!#REF!</definedName>
    <definedName name="V_рез_27_8" localSheetId="1">'ПР_1_Городская пол-ка'!$V$62</definedName>
    <definedName name="V_рез_27_8" localSheetId="3">ПР_1_МОБ!$V$62</definedName>
    <definedName name="V_рез_27_8" localSheetId="2">'ПР-1_МОДБ'!$V$62</definedName>
    <definedName name="V_рез_27_8" localSheetId="0">СВОД!$V$61</definedName>
    <definedName name="V_рез_28_2" localSheetId="1">'ПР_1_Городская пол-ка'!$F$64</definedName>
    <definedName name="V_рез_28_2" localSheetId="3">ПР_1_МОБ!$F$64</definedName>
    <definedName name="V_рез_28_2" localSheetId="2">'ПР-1_МОДБ'!$F$64</definedName>
    <definedName name="V_рез_28_2" localSheetId="0">СВОД!$F$63</definedName>
    <definedName name="V_рез_28_3" localSheetId="1">'ПР_1_Городская пол-ка'!$I$64</definedName>
    <definedName name="V_рез_28_3" localSheetId="3">ПР_1_МОБ!$I$64</definedName>
    <definedName name="V_рез_28_3" localSheetId="2">'ПР-1_МОДБ'!$I$64</definedName>
    <definedName name="V_рез_28_3" localSheetId="0">СВОД!$I$63</definedName>
    <definedName name="V_рез_28_4" localSheetId="1">'ПР_1_Городская пол-ка'!$L$64</definedName>
    <definedName name="V_рез_28_4" localSheetId="3">ПР_1_МОБ!$L$64</definedName>
    <definedName name="V_рез_28_4" localSheetId="2">'ПР-1_МОДБ'!$L$64</definedName>
    <definedName name="V_рез_28_4" localSheetId="0">СВОД!$L$63</definedName>
    <definedName name="V_рез_28_5" localSheetId="1">'ПР_1_Городская пол-ка'!$O$64</definedName>
    <definedName name="V_рез_28_5" localSheetId="3">ПР_1_МОБ!$O$64</definedName>
    <definedName name="V_рез_28_5" localSheetId="2">'ПР-1_МОДБ'!$O$64</definedName>
    <definedName name="V_рез_28_5" localSheetId="0">СВОД!$O$63</definedName>
    <definedName name="V_рез_28_6" localSheetId="1">'ПР_1_Городская пол-ка'!$S$64</definedName>
    <definedName name="V_рез_28_6" localSheetId="3">ПР_1_МОБ!$S$64</definedName>
    <definedName name="V_рез_28_6" localSheetId="2">'ПР-1_МОДБ'!$S$64</definedName>
    <definedName name="V_рез_28_6" localSheetId="0">СВОД!$S$63</definedName>
    <definedName name="V_рез_28_7" localSheetId="1">'ПР_1_Городская пол-ка'!#REF!</definedName>
    <definedName name="V_рез_28_7" localSheetId="3">ПР_1_МОБ!#REF!</definedName>
    <definedName name="V_рез_28_7" localSheetId="2">'ПР-1_МОДБ'!#REF!</definedName>
    <definedName name="V_рез_28_7" localSheetId="0">СВОД!#REF!</definedName>
    <definedName name="V_рез_28_8" localSheetId="1">'ПР_1_Городская пол-ка'!$V$64</definedName>
    <definedName name="V_рез_28_8" localSheetId="3">ПР_1_МОБ!$V$64</definedName>
    <definedName name="V_рез_28_8" localSheetId="2">'ПР-1_МОДБ'!$V$64</definedName>
    <definedName name="V_рез_28_8" localSheetId="0">СВОД!$V$63</definedName>
    <definedName name="V_рез_3_2" localSheetId="1">'ПР_1_Городская пол-ка'!$F$14</definedName>
    <definedName name="V_рез_3_2" localSheetId="3">ПР_1_МОБ!$F$14</definedName>
    <definedName name="V_рез_3_2" localSheetId="2">'ПР-1_МОДБ'!$F$14</definedName>
    <definedName name="V_рез_3_2" localSheetId="0">СВОД!$F$13</definedName>
    <definedName name="V_рез_3_3" localSheetId="1">'ПР_1_Городская пол-ка'!$I$14</definedName>
    <definedName name="V_рез_3_3" localSheetId="3">ПР_1_МОБ!$I$14</definedName>
    <definedName name="V_рез_3_3" localSheetId="2">'ПР-1_МОДБ'!$I$14</definedName>
    <definedName name="V_рез_3_3" localSheetId="0">СВОД!$I$13</definedName>
    <definedName name="V_рез_3_4" localSheetId="1">'ПР_1_Городская пол-ка'!$L$14</definedName>
    <definedName name="V_рез_3_4" localSheetId="3">ПР_1_МОБ!$L$14</definedName>
    <definedName name="V_рез_3_4" localSheetId="2">'ПР-1_МОДБ'!$L$14</definedName>
    <definedName name="V_рез_3_4" localSheetId="0">СВОД!$L$13</definedName>
    <definedName name="V_рез_3_5" localSheetId="1">'ПР_1_Городская пол-ка'!$O$15</definedName>
    <definedName name="V_рез_3_5" localSheetId="3">ПР_1_МОБ!$O$15</definedName>
    <definedName name="V_рез_3_5" localSheetId="2">'ПР-1_МОДБ'!$O$15</definedName>
    <definedName name="V_рез_3_5" localSheetId="0">СВОД!$O$14</definedName>
    <definedName name="V_рез_3_6" localSheetId="1">'ПР_1_Городская пол-ка'!$S$14</definedName>
    <definedName name="V_рез_3_6" localSheetId="3">ПР_1_МОБ!$S$14</definedName>
    <definedName name="V_рез_3_6" localSheetId="2">'ПР-1_МОДБ'!$S$14</definedName>
    <definedName name="V_рез_3_6" localSheetId="0">СВОД!$S$13</definedName>
    <definedName name="V_рез_3_7" localSheetId="1">'ПР_1_Городская пол-ка'!#REF!</definedName>
    <definedName name="V_рез_3_7" localSheetId="3">ПР_1_МОБ!#REF!</definedName>
    <definedName name="V_рез_3_7" localSheetId="2">'ПР-1_МОДБ'!#REF!</definedName>
    <definedName name="V_рез_3_7" localSheetId="0">СВОД!#REF!</definedName>
    <definedName name="V_рез_3_8" localSheetId="1">'ПР_1_Городская пол-ка'!$V$14</definedName>
    <definedName name="V_рез_3_8" localSheetId="3">ПР_1_МОБ!$V$14</definedName>
    <definedName name="V_рез_3_8" localSheetId="2">'ПР-1_МОДБ'!$V$14</definedName>
    <definedName name="V_рез_3_8" localSheetId="0">СВОД!$V$13</definedName>
    <definedName name="V_рез_4_2" localSheetId="1">'ПР_1_Городская пол-ка'!$F$17</definedName>
    <definedName name="V_рез_4_2" localSheetId="3">ПР_1_МОБ!$F$17</definedName>
    <definedName name="V_рез_4_2" localSheetId="2">'ПР-1_МОДБ'!$F$17</definedName>
    <definedName name="V_рез_4_2" localSheetId="0">СВОД!$F$16</definedName>
    <definedName name="V_рез_4_3" localSheetId="1">'ПР_1_Городская пол-ка'!$I$17</definedName>
    <definedName name="V_рез_4_3" localSheetId="3">ПР_1_МОБ!$I$17</definedName>
    <definedName name="V_рез_4_3" localSheetId="2">'ПР-1_МОДБ'!$I$17</definedName>
    <definedName name="V_рез_4_3" localSheetId="0">СВОД!$I$16</definedName>
    <definedName name="V_рез_4_4" localSheetId="1">'ПР_1_Городская пол-ка'!$L$17</definedName>
    <definedName name="V_рез_4_4" localSheetId="3">ПР_1_МОБ!$L$17</definedName>
    <definedName name="V_рез_4_4" localSheetId="2">'ПР-1_МОДБ'!$L$17</definedName>
    <definedName name="V_рез_4_4" localSheetId="0">СВОД!$L$16</definedName>
    <definedName name="V_рез_4_5" localSheetId="1">'ПР_1_Городская пол-ка'!$O$17</definedName>
    <definedName name="V_рез_4_5" localSheetId="3">ПР_1_МОБ!$O$17</definedName>
    <definedName name="V_рез_4_5" localSheetId="2">'ПР-1_МОДБ'!$O$17</definedName>
    <definedName name="V_рез_4_5" localSheetId="0">СВОД!$O$16</definedName>
    <definedName name="V_рез_4_6" localSheetId="1">'ПР_1_Городская пол-ка'!$S$17</definedName>
    <definedName name="V_рез_4_6" localSheetId="3">ПР_1_МОБ!$S$17</definedName>
    <definedName name="V_рез_4_6" localSheetId="2">'ПР-1_МОДБ'!$S$17</definedName>
    <definedName name="V_рез_4_6" localSheetId="0">СВОД!$S$16</definedName>
    <definedName name="V_рез_4_7" localSheetId="1">'ПР_1_Городская пол-ка'!#REF!</definedName>
    <definedName name="V_рез_4_7" localSheetId="3">ПР_1_МОБ!#REF!</definedName>
    <definedName name="V_рез_4_7" localSheetId="2">'ПР-1_МОДБ'!#REF!</definedName>
    <definedName name="V_рез_4_7" localSheetId="0">СВОД!#REF!</definedName>
    <definedName name="V_рез_4_8" localSheetId="1">'ПР_1_Городская пол-ка'!$V$17</definedName>
    <definedName name="V_рез_4_8" localSheetId="3">ПР_1_МОБ!$V$17</definedName>
    <definedName name="V_рез_4_8" localSheetId="2">'ПР-1_МОДБ'!$V$17</definedName>
    <definedName name="V_рез_4_8" localSheetId="0">СВОД!$V$16</definedName>
    <definedName name="V_рез_5_2" localSheetId="1">'ПР_1_Городская пол-ка'!$F$18</definedName>
    <definedName name="V_рез_5_2" localSheetId="3">ПР_1_МОБ!$F$18</definedName>
    <definedName name="V_рез_5_2" localSheetId="2">'ПР-1_МОДБ'!$F$18</definedName>
    <definedName name="V_рез_5_2" localSheetId="0">СВОД!$F$17</definedName>
    <definedName name="V_рез_5_3" localSheetId="1">'ПР_1_Городская пол-ка'!$I$18</definedName>
    <definedName name="V_рез_5_3" localSheetId="3">ПР_1_МОБ!$I$18</definedName>
    <definedName name="V_рез_5_3" localSheetId="2">'ПР-1_МОДБ'!$I$18</definedName>
    <definedName name="V_рез_5_3" localSheetId="0">СВОД!$I$17</definedName>
    <definedName name="V_рез_5_4" localSheetId="1">'ПР_1_Городская пол-ка'!$L$18</definedName>
    <definedName name="V_рез_5_4" localSheetId="3">ПР_1_МОБ!$L$18</definedName>
    <definedName name="V_рез_5_4" localSheetId="2">'ПР-1_МОДБ'!$L$18</definedName>
    <definedName name="V_рез_5_4" localSheetId="0">СВОД!$L$17</definedName>
    <definedName name="V_рез_5_5" localSheetId="1">'ПР_1_Городская пол-ка'!$O$19</definedName>
    <definedName name="V_рез_5_5" localSheetId="3">ПР_1_МОБ!$O$19</definedName>
    <definedName name="V_рез_5_5" localSheetId="2">'ПР-1_МОДБ'!$O$19</definedName>
    <definedName name="V_рез_5_5" localSheetId="0">СВОД!$O$18</definedName>
    <definedName name="V_рез_5_6" localSheetId="1">'ПР_1_Городская пол-ка'!$S$19</definedName>
    <definedName name="V_рез_5_6" localSheetId="3">ПР_1_МОБ!$S$19</definedName>
    <definedName name="V_рез_5_6" localSheetId="2">'ПР-1_МОДБ'!$S$19</definedName>
    <definedName name="V_рез_5_6" localSheetId="0">СВОД!$S$18</definedName>
    <definedName name="V_рез_5_7" localSheetId="1">'ПР_1_Городская пол-ка'!#REF!</definedName>
    <definedName name="V_рез_5_7" localSheetId="3">ПР_1_МОБ!#REF!</definedName>
    <definedName name="V_рез_5_7" localSheetId="2">'ПР-1_МОДБ'!#REF!</definedName>
    <definedName name="V_рез_5_7" localSheetId="0">СВОД!#REF!</definedName>
    <definedName name="V_рез_5_8" localSheetId="1">'ПР_1_Городская пол-ка'!$V$18</definedName>
    <definedName name="V_рез_5_8" localSheetId="3">ПР_1_МОБ!$V$18</definedName>
    <definedName name="V_рез_5_8" localSheetId="2">'ПР-1_МОДБ'!$V$18</definedName>
    <definedName name="V_рез_5_8" localSheetId="0">СВОД!$V$17</definedName>
    <definedName name="V_рез_6_2" localSheetId="1">'ПР_1_Городская пол-ка'!$F$20</definedName>
    <definedName name="V_рез_6_2" localSheetId="3">ПР_1_МОБ!$F$20</definedName>
    <definedName name="V_рез_6_2" localSheetId="2">'ПР-1_МОДБ'!$F$20</definedName>
    <definedName name="V_рез_6_2" localSheetId="0">СВОД!$F$19</definedName>
    <definedName name="V_рез_6_3" localSheetId="1">'ПР_1_Городская пол-ка'!$I$20</definedName>
    <definedName name="V_рез_6_3" localSheetId="3">ПР_1_МОБ!$I$20</definedName>
    <definedName name="V_рез_6_3" localSheetId="2">'ПР-1_МОДБ'!$I$20</definedName>
    <definedName name="V_рез_6_3" localSheetId="0">СВОД!$I$19</definedName>
    <definedName name="V_рез_6_4" localSheetId="1">'ПР_1_Городская пол-ка'!$L$20</definedName>
    <definedName name="V_рез_6_4" localSheetId="3">ПР_1_МОБ!$L$20</definedName>
    <definedName name="V_рез_6_4" localSheetId="2">'ПР-1_МОДБ'!$L$20</definedName>
    <definedName name="V_рез_6_4" localSheetId="0">СВОД!$L$19</definedName>
    <definedName name="V_рез_6_5" localSheetId="1">'ПР_1_Городская пол-ка'!$O$21</definedName>
    <definedName name="V_рез_6_5" localSheetId="3">ПР_1_МОБ!$O$21</definedName>
    <definedName name="V_рез_6_5" localSheetId="2">'ПР-1_МОДБ'!$O$21</definedName>
    <definedName name="V_рез_6_5" localSheetId="0">СВОД!$O$20</definedName>
    <definedName name="V_рез_6_6" localSheetId="1">'ПР_1_Городская пол-ка'!$S$20</definedName>
    <definedName name="V_рез_6_6" localSheetId="3">ПР_1_МОБ!$S$20</definedName>
    <definedName name="V_рез_6_6" localSheetId="2">'ПР-1_МОДБ'!$S$20</definedName>
    <definedName name="V_рез_6_6" localSheetId="0">СВОД!$S$19</definedName>
    <definedName name="V_рез_6_7" localSheetId="1">'ПР_1_Городская пол-ка'!#REF!</definedName>
    <definedName name="V_рез_6_7" localSheetId="3">ПР_1_МОБ!#REF!</definedName>
    <definedName name="V_рез_6_7" localSheetId="2">'ПР-1_МОДБ'!#REF!</definedName>
    <definedName name="V_рез_6_7" localSheetId="0">СВОД!#REF!</definedName>
    <definedName name="V_рез_6_8" localSheetId="1">'ПР_1_Городская пол-ка'!$V$20</definedName>
    <definedName name="V_рез_6_8" localSheetId="3">ПР_1_МОБ!$V$20</definedName>
    <definedName name="V_рез_6_8" localSheetId="2">'ПР-1_МОДБ'!$V$20</definedName>
    <definedName name="V_рез_6_8" localSheetId="0">СВОД!$V$19</definedName>
    <definedName name="V_рез_7_2" localSheetId="1">'ПР_1_Городская пол-ка'!$F$23</definedName>
    <definedName name="V_рез_7_2" localSheetId="3">ПР_1_МОБ!$F$23</definedName>
    <definedName name="V_рез_7_2" localSheetId="2">'ПР-1_МОДБ'!$F$23</definedName>
    <definedName name="V_рез_7_2" localSheetId="0">СВОД!$F$22</definedName>
    <definedName name="V_рез_7_3" localSheetId="1">'ПР_1_Городская пол-ка'!$I$23</definedName>
    <definedName name="V_рез_7_3" localSheetId="3">ПР_1_МОБ!$I$23</definedName>
    <definedName name="V_рез_7_3" localSheetId="2">'ПР-1_МОДБ'!$I$23</definedName>
    <definedName name="V_рез_7_3" localSheetId="0">СВОД!$I$22</definedName>
    <definedName name="V_рез_7_4" localSheetId="1">'ПР_1_Городская пол-ка'!$L$23</definedName>
    <definedName name="V_рез_7_4" localSheetId="3">ПР_1_МОБ!$L$23</definedName>
    <definedName name="V_рез_7_4" localSheetId="2">'ПР-1_МОДБ'!$L$23</definedName>
    <definedName name="V_рез_7_4" localSheetId="0">СВОД!$L$22</definedName>
    <definedName name="V_рез_7_5" localSheetId="1">'ПР_1_Городская пол-ка'!$O$23</definedName>
    <definedName name="V_рез_7_5" localSheetId="3">ПР_1_МОБ!$O$23</definedName>
    <definedName name="V_рез_7_5" localSheetId="2">'ПР-1_МОДБ'!$O$23</definedName>
    <definedName name="V_рез_7_5" localSheetId="0">СВОД!$O$22</definedName>
    <definedName name="V_рез_7_6" localSheetId="1">'ПР_1_Городская пол-ка'!$S$23</definedName>
    <definedName name="V_рез_7_6" localSheetId="3">ПР_1_МОБ!$S$23</definedName>
    <definedName name="V_рез_7_6" localSheetId="2">'ПР-1_МОДБ'!$S$23</definedName>
    <definedName name="V_рез_7_6" localSheetId="0">СВОД!$S$22</definedName>
    <definedName name="V_рез_7_7" localSheetId="1">'ПР_1_Городская пол-ка'!#REF!</definedName>
    <definedName name="V_рез_7_7" localSheetId="3">ПР_1_МОБ!#REF!</definedName>
    <definedName name="V_рез_7_7" localSheetId="2">'ПР-1_МОДБ'!#REF!</definedName>
    <definedName name="V_рез_7_7" localSheetId="0">СВОД!#REF!</definedName>
    <definedName name="V_рез_7_8" localSheetId="1">'ПР_1_Городская пол-ка'!$V$23</definedName>
    <definedName name="V_рез_7_8" localSheetId="3">ПР_1_МОБ!$V$23</definedName>
    <definedName name="V_рез_7_8" localSheetId="2">'ПР-1_МОДБ'!$V$23</definedName>
    <definedName name="V_рез_7_8" localSheetId="0">СВОД!$V$22</definedName>
    <definedName name="V_рез_8_2" localSheetId="1">'ПР_1_Городская пол-ка'!$F$25</definedName>
    <definedName name="V_рез_8_2" localSheetId="3">ПР_1_МОБ!$F$25</definedName>
    <definedName name="V_рез_8_2" localSheetId="2">'ПР-1_МОДБ'!$F$25</definedName>
    <definedName name="V_рез_8_2" localSheetId="0">СВОД!$F$24</definedName>
    <definedName name="V_рез_8_3" localSheetId="1">'ПР_1_Городская пол-ка'!$I$25</definedName>
    <definedName name="V_рез_8_3" localSheetId="3">ПР_1_МОБ!$I$25</definedName>
    <definedName name="V_рез_8_3" localSheetId="2">'ПР-1_МОДБ'!$I$25</definedName>
    <definedName name="V_рез_8_3" localSheetId="0">СВОД!$I$24</definedName>
    <definedName name="V_рез_8_4" localSheetId="1">'ПР_1_Городская пол-ка'!$L$25</definedName>
    <definedName name="V_рез_8_4" localSheetId="3">ПР_1_МОБ!$L$25</definedName>
    <definedName name="V_рез_8_4" localSheetId="2">'ПР-1_МОДБ'!$L$25</definedName>
    <definedName name="V_рез_8_4" localSheetId="0">СВОД!$L$24</definedName>
    <definedName name="V_рез_8_5" localSheetId="1">'ПР_1_Городская пол-ка'!$O$25</definedName>
    <definedName name="V_рез_8_5" localSheetId="3">ПР_1_МОБ!$O$25</definedName>
    <definedName name="V_рез_8_5" localSheetId="2">'ПР-1_МОДБ'!$O$25</definedName>
    <definedName name="V_рез_8_5" localSheetId="0">СВОД!$O$24</definedName>
    <definedName name="V_рез_8_6" localSheetId="1">'ПР_1_Городская пол-ка'!$S$25</definedName>
    <definedName name="V_рез_8_6" localSheetId="3">ПР_1_МОБ!$S$25</definedName>
    <definedName name="V_рез_8_6" localSheetId="2">'ПР-1_МОДБ'!$S$25</definedName>
    <definedName name="V_рез_8_6" localSheetId="0">СВОД!$S$24</definedName>
    <definedName name="V_рез_8_7" localSheetId="1">'ПР_1_Городская пол-ка'!#REF!</definedName>
    <definedName name="V_рез_8_7" localSheetId="3">ПР_1_МОБ!#REF!</definedName>
    <definedName name="V_рез_8_7" localSheetId="2">'ПР-1_МОДБ'!#REF!</definedName>
    <definedName name="V_рез_8_7" localSheetId="0">СВОД!#REF!</definedName>
    <definedName name="V_рез_8_8" localSheetId="1">'ПР_1_Городская пол-ка'!$V$25</definedName>
    <definedName name="V_рез_8_8" localSheetId="3">ПР_1_МОБ!$V$25</definedName>
    <definedName name="V_рез_8_8" localSheetId="2">'ПР-1_МОДБ'!$V$25</definedName>
    <definedName name="V_рез_8_8" localSheetId="0">СВОД!$V$24</definedName>
    <definedName name="V_рез_9_2" localSheetId="1">'ПР_1_Городская пол-ка'!$F$26</definedName>
    <definedName name="V_рез_9_2" localSheetId="3">ПР_1_МОБ!$F$26</definedName>
    <definedName name="V_рез_9_2" localSheetId="2">'ПР-1_МОДБ'!$F$26</definedName>
    <definedName name="V_рез_9_2" localSheetId="0">СВОД!$F$25</definedName>
    <definedName name="V_рез_9_3" localSheetId="1">'ПР_1_Городская пол-ка'!$I$26</definedName>
    <definedName name="V_рез_9_3" localSheetId="3">ПР_1_МОБ!$I$26</definedName>
    <definedName name="V_рез_9_3" localSheetId="2">'ПР-1_МОДБ'!$I$26</definedName>
    <definedName name="V_рез_9_3" localSheetId="0">СВОД!$I$25</definedName>
    <definedName name="V_рез_9_4" localSheetId="1">'ПР_1_Городская пол-ка'!$L$26</definedName>
    <definedName name="V_рез_9_4" localSheetId="3">ПР_1_МОБ!$L$26</definedName>
    <definedName name="V_рез_9_4" localSheetId="2">'ПР-1_МОДБ'!$L$26</definedName>
    <definedName name="V_рез_9_4" localSheetId="0">СВОД!$L$25</definedName>
    <definedName name="V_рез_9_5" localSheetId="1">'ПР_1_Городская пол-ка'!$O$26</definedName>
    <definedName name="V_рез_9_5" localSheetId="3">ПР_1_МОБ!$O$26</definedName>
    <definedName name="V_рез_9_5" localSheetId="2">'ПР-1_МОДБ'!$O$26</definedName>
    <definedName name="V_рез_9_5" localSheetId="0">СВОД!$O$25</definedName>
    <definedName name="V_рез_9_6" localSheetId="1">'ПР_1_Городская пол-ка'!$S$26</definedName>
    <definedName name="V_рез_9_6" localSheetId="3">ПР_1_МОБ!$S$26</definedName>
    <definedName name="V_рез_9_6" localSheetId="2">'ПР-1_МОДБ'!$S$26</definedName>
    <definedName name="V_рез_9_6" localSheetId="0">СВОД!$S$25</definedName>
    <definedName name="V_рез_9_7" localSheetId="1">'ПР_1_Городская пол-ка'!#REF!</definedName>
    <definedName name="V_рез_9_7" localSheetId="3">ПР_1_МОБ!#REF!</definedName>
    <definedName name="V_рез_9_7" localSheetId="2">'ПР-1_МОДБ'!#REF!</definedName>
    <definedName name="V_рез_9_7" localSheetId="0">СВОД!#REF!</definedName>
    <definedName name="V_рез_9_8" localSheetId="1">'ПР_1_Городская пол-ка'!$V$26</definedName>
    <definedName name="V_рез_9_8" localSheetId="3">ПР_1_МОБ!$V$26</definedName>
    <definedName name="V_рез_9_8" localSheetId="2">'ПР-1_МОДБ'!$V$26</definedName>
    <definedName name="V_рез_9_8" localSheetId="0">СВОД!$V$25</definedName>
    <definedName name="_xlnm.Print_Area" localSheetId="1">'ПР_1_Городская пол-ка'!$A$1:$X$65</definedName>
    <definedName name="_xlnm.Print_Area" localSheetId="3">ПР_1_МОБ!$A$1:$W$65</definedName>
    <definedName name="_xlnm.Print_Area" localSheetId="4">ПР_2_Ранжирование!$A$1:$D$14</definedName>
    <definedName name="_xlnm.Print_Area" localSheetId="5">'ПР_3 ОБЪЕМ СРЕДСТВ'!$A$1:$F$56</definedName>
    <definedName name="_xlnm.Print_Area" localSheetId="2">'ПР-1_МОДБ'!$A$1:$X$65</definedName>
    <definedName name="_xlnm.Print_Area" localSheetId="0">СВОД!$A$1:$W$64</definedName>
  </definedNames>
  <calcPr calcId="162913"/>
</workbook>
</file>

<file path=xl/calcChain.xml><?xml version="1.0" encoding="utf-8"?>
<calcChain xmlns="http://schemas.openxmlformats.org/spreadsheetml/2006/main">
  <c r="K32" i="7" l="1"/>
  <c r="L32" i="7" s="1"/>
  <c r="K26" i="7"/>
  <c r="L26" i="7" s="1"/>
  <c r="K19" i="7"/>
  <c r="L19" i="7" s="1"/>
  <c r="O55" i="4" l="1"/>
  <c r="R55" i="4"/>
  <c r="R53" i="4"/>
  <c r="R51" i="4"/>
  <c r="R47" i="4"/>
  <c r="R45" i="4"/>
  <c r="R43" i="4"/>
  <c r="R65" i="1"/>
  <c r="R63" i="1"/>
  <c r="O63" i="1"/>
  <c r="R61" i="1"/>
  <c r="O61" i="1"/>
  <c r="R59" i="1"/>
  <c r="R57" i="1"/>
  <c r="O57" i="1"/>
  <c r="O55" i="1"/>
  <c r="R55" i="1"/>
  <c r="R53" i="1"/>
  <c r="R51" i="1"/>
  <c r="R49" i="1"/>
  <c r="R47" i="1"/>
  <c r="R45" i="1"/>
  <c r="R43" i="1"/>
  <c r="R41" i="1"/>
  <c r="O41" i="1"/>
  <c r="R39" i="1"/>
  <c r="O39" i="1"/>
  <c r="O37" i="1"/>
  <c r="R37" i="1"/>
  <c r="R35" i="1"/>
  <c r="O35" i="1"/>
  <c r="O33" i="1"/>
  <c r="R33" i="1"/>
  <c r="R31" i="1"/>
  <c r="R29" i="1"/>
  <c r="R27" i="1"/>
  <c r="R25" i="1"/>
  <c r="O25" i="1"/>
  <c r="R23" i="1"/>
  <c r="O23" i="1"/>
  <c r="R21" i="1"/>
  <c r="R19" i="1"/>
  <c r="O19" i="1"/>
  <c r="R17" i="1"/>
  <c r="O17" i="1"/>
  <c r="R15" i="1"/>
  <c r="O15" i="1"/>
  <c r="R13" i="1"/>
  <c r="O13" i="1"/>
  <c r="R11" i="1"/>
  <c r="O11" i="1"/>
  <c r="R41" i="5"/>
  <c r="O41" i="5"/>
  <c r="T38" i="5"/>
  <c r="R39" i="5"/>
  <c r="O39" i="5"/>
  <c r="R37" i="5"/>
  <c r="O37" i="5"/>
  <c r="R35" i="5"/>
  <c r="O35" i="5"/>
  <c r="R33" i="5"/>
  <c r="O33" i="5"/>
  <c r="O25" i="5"/>
  <c r="R25" i="5"/>
  <c r="R23" i="5"/>
  <c r="O23" i="5"/>
  <c r="AC21" i="5"/>
  <c r="R21" i="5"/>
  <c r="O19" i="5"/>
  <c r="R19" i="5"/>
  <c r="R17" i="5"/>
  <c r="O17" i="5"/>
  <c r="O15" i="5"/>
  <c r="R15" i="5"/>
  <c r="R13" i="5"/>
  <c r="O13" i="5"/>
  <c r="O11" i="5"/>
  <c r="R11" i="5"/>
  <c r="H10" i="7" l="1"/>
  <c r="E9" i="7" l="1"/>
  <c r="E13" i="7" s="1"/>
  <c r="T61" i="6" l="1"/>
  <c r="T59" i="6"/>
  <c r="T13" i="6"/>
  <c r="T14" i="5"/>
  <c r="Q11" i="5" l="1"/>
  <c r="Q11" i="1"/>
  <c r="N11" i="1" l="1"/>
  <c r="N11" i="5"/>
  <c r="P11" i="1" l="1"/>
  <c r="P11" i="5"/>
  <c r="M11" i="1" l="1"/>
  <c r="M11" i="5" l="1"/>
  <c r="B2" i="1" l="1"/>
  <c r="B2" i="4"/>
  <c r="B2" i="5"/>
  <c r="U66" i="6" l="1"/>
  <c r="U67" i="1" l="1"/>
  <c r="M56" i="6" l="1"/>
  <c r="N56" i="6"/>
  <c r="Q42" i="6"/>
  <c r="P42" i="6"/>
  <c r="M32" i="6"/>
  <c r="N32" i="6"/>
  <c r="O32" i="6" l="1"/>
  <c r="O56" i="6"/>
  <c r="AB42" i="6"/>
  <c r="AC42" i="6" s="1"/>
  <c r="AA11" i="5" l="1"/>
  <c r="U70" i="5" l="1"/>
  <c r="U70" i="4"/>
  <c r="U69" i="1"/>
  <c r="AB41" i="1"/>
  <c r="L39" i="1" l="1"/>
  <c r="L41" i="1"/>
  <c r="N36" i="6" l="1"/>
  <c r="M36" i="6"/>
  <c r="K40" i="6"/>
  <c r="J40" i="6"/>
  <c r="H40" i="6"/>
  <c r="G40" i="6"/>
  <c r="E40" i="6"/>
  <c r="D40" i="6"/>
  <c r="K38" i="6"/>
  <c r="J38" i="6"/>
  <c r="H38" i="6"/>
  <c r="G38" i="6"/>
  <c r="E38" i="6"/>
  <c r="D38" i="6"/>
  <c r="K54" i="6"/>
  <c r="J54" i="6"/>
  <c r="H54" i="6"/>
  <c r="G54" i="6"/>
  <c r="E54" i="6"/>
  <c r="D54" i="6"/>
  <c r="T52" i="1"/>
  <c r="T48" i="1"/>
  <c r="T46" i="1"/>
  <c r="T44" i="1"/>
  <c r="T30" i="1"/>
  <c r="T28" i="1"/>
  <c r="T26" i="1"/>
  <c r="T24" i="1" l="1"/>
  <c r="T22" i="1"/>
  <c r="T62" i="1"/>
  <c r="T60" i="1"/>
  <c r="T36" i="1"/>
  <c r="O36" i="6"/>
  <c r="T34" i="1"/>
  <c r="T32" i="1"/>
  <c r="L54" i="6"/>
  <c r="I54" i="6"/>
  <c r="F54" i="6"/>
  <c r="L55" i="1"/>
  <c r="I55" i="1"/>
  <c r="F55" i="1"/>
  <c r="F41" i="1"/>
  <c r="I41" i="1"/>
  <c r="I39" i="1"/>
  <c r="F39" i="1"/>
  <c r="L55" i="4"/>
  <c r="I55" i="4"/>
  <c r="F55" i="4"/>
  <c r="AB55" i="4"/>
  <c r="L40" i="6"/>
  <c r="I40" i="6"/>
  <c r="F40" i="6"/>
  <c r="L38" i="6"/>
  <c r="I38" i="6"/>
  <c r="F38" i="6"/>
  <c r="L39" i="5"/>
  <c r="I39" i="5"/>
  <c r="F39" i="5"/>
  <c r="F41" i="5"/>
  <c r="I41" i="5"/>
  <c r="L41" i="5"/>
  <c r="W70" i="4"/>
  <c r="U67" i="4"/>
  <c r="U71" i="4" s="1"/>
  <c r="W71" i="4" s="1"/>
  <c r="U67" i="5"/>
  <c r="U71" i="5" s="1"/>
  <c r="T52" i="4"/>
  <c r="T50" i="4"/>
  <c r="R49" i="4"/>
  <c r="T48" i="4" s="1"/>
  <c r="T46" i="4"/>
  <c r="O63" i="5"/>
  <c r="R63" i="5"/>
  <c r="R61" i="5"/>
  <c r="O61" i="5"/>
  <c r="AB41" i="5"/>
  <c r="AB39" i="5"/>
  <c r="R31" i="5"/>
  <c r="T30" i="5" s="1"/>
  <c r="R29" i="5"/>
  <c r="T28" i="5" s="1"/>
  <c r="D11" i="8" l="1"/>
  <c r="T60" i="5"/>
  <c r="T56" i="1"/>
  <c r="T14" i="1"/>
  <c r="T18" i="1"/>
  <c r="T12" i="1"/>
  <c r="T62" i="5"/>
  <c r="T32" i="5"/>
  <c r="T36" i="5"/>
  <c r="T22" i="5"/>
  <c r="T16" i="5"/>
  <c r="AA39" i="5"/>
  <c r="T24" i="5"/>
  <c r="T34" i="5"/>
  <c r="T18" i="5"/>
  <c r="Y67" i="1" l="1"/>
  <c r="Y67" i="4"/>
  <c r="Y67" i="5"/>
  <c r="V71" i="5" s="1"/>
  <c r="W71" i="5" s="1"/>
  <c r="E47" i="7"/>
  <c r="E21" i="7" l="1"/>
  <c r="E34" i="7"/>
  <c r="E28" i="7"/>
  <c r="V70" i="1"/>
  <c r="W70" i="5"/>
  <c r="D9" i="8" s="1"/>
  <c r="W69" i="1"/>
  <c r="U70" i="1"/>
  <c r="W70" i="1" s="1"/>
  <c r="D8" i="8" s="1"/>
  <c r="T40" i="5" l="1"/>
  <c r="AA41" i="5"/>
  <c r="Q64" i="6"/>
  <c r="P64" i="6"/>
  <c r="Q62" i="6"/>
  <c r="P62" i="6"/>
  <c r="N62" i="6"/>
  <c r="M62" i="6"/>
  <c r="Q60" i="6"/>
  <c r="P60" i="6"/>
  <c r="N60" i="6"/>
  <c r="M60" i="6"/>
  <c r="Q58" i="6"/>
  <c r="P58" i="6"/>
  <c r="Q56" i="6"/>
  <c r="P56" i="6"/>
  <c r="Q54" i="6"/>
  <c r="P54" i="6"/>
  <c r="Q52" i="6"/>
  <c r="P52" i="6"/>
  <c r="Q50" i="6"/>
  <c r="P50" i="6"/>
  <c r="AB50" i="6" s="1"/>
  <c r="AC50" i="6" s="1"/>
  <c r="Q48" i="6"/>
  <c r="P48" i="6"/>
  <c r="AB48" i="6" s="1"/>
  <c r="AC48" i="6" s="1"/>
  <c r="Q46" i="6"/>
  <c r="P46" i="6"/>
  <c r="Q44" i="6"/>
  <c r="P44" i="6"/>
  <c r="Q40" i="6"/>
  <c r="P40" i="6"/>
  <c r="R40" i="6" s="1"/>
  <c r="Q38" i="6"/>
  <c r="Q36" i="6"/>
  <c r="P36" i="6"/>
  <c r="Q34" i="6"/>
  <c r="P34" i="6"/>
  <c r="N34" i="6"/>
  <c r="M34" i="6"/>
  <c r="Q32" i="6"/>
  <c r="P32" i="6"/>
  <c r="Q30" i="6"/>
  <c r="P30" i="6"/>
  <c r="Q28" i="6"/>
  <c r="P28" i="6"/>
  <c r="AB28" i="6" s="1"/>
  <c r="AC28" i="6" s="1"/>
  <c r="Q26" i="6"/>
  <c r="P26" i="6"/>
  <c r="Q24" i="6"/>
  <c r="P24" i="6"/>
  <c r="N24" i="6"/>
  <c r="M24" i="6"/>
  <c r="Q22" i="6"/>
  <c r="P22" i="6"/>
  <c r="N22" i="6"/>
  <c r="M22" i="6"/>
  <c r="Q20" i="6"/>
  <c r="P20" i="6"/>
  <c r="Q18" i="6"/>
  <c r="P18" i="6"/>
  <c r="N18" i="6"/>
  <c r="M18" i="6"/>
  <c r="Q16" i="6"/>
  <c r="P16" i="6"/>
  <c r="N16" i="6"/>
  <c r="M16" i="6"/>
  <c r="Q14" i="6"/>
  <c r="P14" i="6"/>
  <c r="N14" i="6"/>
  <c r="M14" i="6"/>
  <c r="Q12" i="6"/>
  <c r="P12" i="6"/>
  <c r="N12" i="6"/>
  <c r="M12" i="6"/>
  <c r="Q10" i="6"/>
  <c r="P10" i="6"/>
  <c r="N10" i="6"/>
  <c r="P38" i="6"/>
  <c r="AB52" i="6" l="1"/>
  <c r="AC52" i="6" s="1"/>
  <c r="AB46" i="6"/>
  <c r="AC46" i="6" s="1"/>
  <c r="AB30" i="6"/>
  <c r="AC30" i="6" s="1"/>
  <c r="AB44" i="6"/>
  <c r="AC44" i="6" s="1"/>
  <c r="AB58" i="6"/>
  <c r="AC58" i="6" s="1"/>
  <c r="R48" i="6"/>
  <c r="R46" i="6"/>
  <c r="R52" i="6"/>
  <c r="O24" i="6"/>
  <c r="R58" i="6"/>
  <c r="R62" i="6"/>
  <c r="R60" i="6"/>
  <c r="R50" i="6"/>
  <c r="O60" i="6"/>
  <c r="R44" i="6"/>
  <c r="R56" i="6"/>
  <c r="R64" i="6"/>
  <c r="O62" i="6"/>
  <c r="O34" i="6"/>
  <c r="O12" i="6"/>
  <c r="O16" i="6"/>
  <c r="O14" i="6"/>
  <c r="O18" i="6"/>
  <c r="O22" i="6"/>
  <c r="T43" i="6" l="1"/>
  <c r="R38" i="6"/>
  <c r="R36" i="6"/>
  <c r="AA36" i="6"/>
  <c r="R32" i="6"/>
  <c r="T31" i="6" s="1"/>
  <c r="R28" i="6"/>
  <c r="T27" i="6" s="1"/>
  <c r="R26" i="6"/>
  <c r="T25" i="6" s="1"/>
  <c r="R24" i="6"/>
  <c r="T23" i="6" s="1"/>
  <c r="R22" i="6"/>
  <c r="R20" i="6"/>
  <c r="T19" i="6" s="1"/>
  <c r="R18" i="6"/>
  <c r="R16" i="6"/>
  <c r="T15" i="6" s="1"/>
  <c r="R14" i="6"/>
  <c r="R12" i="6"/>
  <c r="T11" i="6" s="1"/>
  <c r="M10" i="6"/>
  <c r="AA10" i="6" s="1"/>
  <c r="AB64" i="6"/>
  <c r="AC64" i="6" s="1"/>
  <c r="T63" i="6"/>
  <c r="AB62" i="6"/>
  <c r="AA62" i="6"/>
  <c r="AB60" i="6"/>
  <c r="AA60" i="6"/>
  <c r="T57" i="6"/>
  <c r="AB56" i="6"/>
  <c r="AA56" i="6"/>
  <c r="T55" i="6"/>
  <c r="R54" i="6"/>
  <c r="O54" i="6"/>
  <c r="T51" i="6"/>
  <c r="T49" i="6"/>
  <c r="T47" i="6"/>
  <c r="T45" i="6"/>
  <c r="R42" i="6"/>
  <c r="T41" i="6" s="1"/>
  <c r="O40" i="6"/>
  <c r="T39" i="6" s="1"/>
  <c r="O38" i="6"/>
  <c r="AB36" i="6"/>
  <c r="AA32" i="6"/>
  <c r="AB26" i="6"/>
  <c r="AC26" i="6" s="1"/>
  <c r="AA24" i="6"/>
  <c r="AB22" i="6"/>
  <c r="AA22" i="6"/>
  <c r="AB20" i="6"/>
  <c r="AC20" i="6" s="1"/>
  <c r="AB18" i="6"/>
  <c r="AA18" i="6"/>
  <c r="AB16" i="6"/>
  <c r="AB14" i="6"/>
  <c r="AA14" i="6"/>
  <c r="AA12" i="6"/>
  <c r="R10" i="6"/>
  <c r="AB10" i="6"/>
  <c r="T53" i="6" l="1"/>
  <c r="T37" i="6"/>
  <c r="AA34" i="6"/>
  <c r="R34" i="6"/>
  <c r="T33" i="6" s="1"/>
  <c r="T35" i="6"/>
  <c r="AB34" i="6"/>
  <c r="AB32" i="6"/>
  <c r="R30" i="6"/>
  <c r="T29" i="6" s="1"/>
  <c r="AB24" i="6"/>
  <c r="T21" i="6"/>
  <c r="T17" i="6"/>
  <c r="AA16" i="6"/>
  <c r="AB12" i="6"/>
  <c r="O10" i="6"/>
  <c r="T9" i="6" s="1"/>
  <c r="AB65" i="5"/>
  <c r="AA65" i="5"/>
  <c r="AB63" i="5"/>
  <c r="AA63" i="5"/>
  <c r="AB61" i="5"/>
  <c r="AA61" i="5"/>
  <c r="AB59" i="5"/>
  <c r="AA59" i="5"/>
  <c r="AB57" i="5"/>
  <c r="AA57" i="5"/>
  <c r="AB53" i="5"/>
  <c r="AA53" i="5"/>
  <c r="AB51" i="5"/>
  <c r="AA51" i="5"/>
  <c r="AB49" i="5"/>
  <c r="AA49" i="5"/>
  <c r="AB47" i="5"/>
  <c r="AA47" i="5"/>
  <c r="AB45" i="5"/>
  <c r="AA45" i="5"/>
  <c r="AB43" i="5"/>
  <c r="AA43" i="5"/>
  <c r="AB37" i="5"/>
  <c r="AA37" i="5"/>
  <c r="AB35" i="5"/>
  <c r="AA35" i="5"/>
  <c r="AB33" i="5"/>
  <c r="AA33" i="5"/>
  <c r="AB31" i="5"/>
  <c r="AC31" i="5" s="1"/>
  <c r="AB29" i="5"/>
  <c r="AC29" i="5" s="1"/>
  <c r="AB27" i="5"/>
  <c r="AC27" i="5" s="1"/>
  <c r="AB25" i="5"/>
  <c r="AA25" i="5"/>
  <c r="AB23" i="5"/>
  <c r="AA23" i="5"/>
  <c r="AB21" i="5"/>
  <c r="AB19" i="5"/>
  <c r="AA19" i="5"/>
  <c r="AB17" i="5"/>
  <c r="AA17" i="5"/>
  <c r="AB15" i="5"/>
  <c r="AA15" i="5"/>
  <c r="AB13" i="5"/>
  <c r="AA13" i="5"/>
  <c r="AB11" i="5"/>
  <c r="AB65" i="4"/>
  <c r="AA65" i="4"/>
  <c r="AB63" i="4"/>
  <c r="AA63" i="4"/>
  <c r="AB61" i="4"/>
  <c r="AA61" i="4"/>
  <c r="AB59" i="4"/>
  <c r="AA59" i="4"/>
  <c r="AB57" i="4"/>
  <c r="AA57" i="4"/>
  <c r="AB53" i="4"/>
  <c r="AE53" i="4" s="1"/>
  <c r="AB51" i="4"/>
  <c r="AE51" i="4" s="1"/>
  <c r="AB49" i="4"/>
  <c r="AE49" i="4" s="1"/>
  <c r="AB47" i="4"/>
  <c r="AE47" i="4" s="1"/>
  <c r="AB45" i="4"/>
  <c r="AE45" i="4" s="1"/>
  <c r="AB43" i="4"/>
  <c r="AE43" i="4" s="1"/>
  <c r="AB37" i="4"/>
  <c r="AA37" i="4"/>
  <c r="AB35" i="4"/>
  <c r="AA35" i="4"/>
  <c r="AB33" i="4"/>
  <c r="AA33" i="4"/>
  <c r="AB31" i="4"/>
  <c r="AA31" i="4"/>
  <c r="AB29" i="4"/>
  <c r="AA29" i="4"/>
  <c r="AB27" i="4"/>
  <c r="AA27" i="4"/>
  <c r="AB25" i="4"/>
  <c r="AA25" i="4"/>
  <c r="AB23" i="4"/>
  <c r="AA23" i="4"/>
  <c r="AB21" i="4"/>
  <c r="AA21" i="4"/>
  <c r="AB19" i="4"/>
  <c r="AA19" i="4"/>
  <c r="AB17" i="4"/>
  <c r="AA17" i="4"/>
  <c r="AB15" i="4"/>
  <c r="AA15" i="4"/>
  <c r="AB13" i="4"/>
  <c r="AA13" i="4"/>
  <c r="AB11" i="4"/>
  <c r="AA11" i="4"/>
  <c r="AB65" i="1"/>
  <c r="AE65" i="1" s="1"/>
  <c r="AB63" i="1"/>
  <c r="AA63" i="1"/>
  <c r="AB61" i="1"/>
  <c r="AA61" i="1"/>
  <c r="AB59" i="1"/>
  <c r="AE59" i="1" s="1"/>
  <c r="AB57" i="1"/>
  <c r="AA57" i="1"/>
  <c r="AB53" i="1"/>
  <c r="AE53" i="1" s="1"/>
  <c r="AB51" i="1"/>
  <c r="AE51" i="1" s="1"/>
  <c r="AB49" i="1"/>
  <c r="AE49" i="1" s="1"/>
  <c r="AB47" i="1"/>
  <c r="AE47" i="1" s="1"/>
  <c r="AB45" i="1"/>
  <c r="AE45" i="1" s="1"/>
  <c r="AB43" i="1"/>
  <c r="AE43" i="1" s="1"/>
  <c r="AA37" i="1"/>
  <c r="AB37" i="1"/>
  <c r="AB35" i="1"/>
  <c r="AA35" i="1"/>
  <c r="AB33" i="1"/>
  <c r="AA33" i="1"/>
  <c r="AB31" i="1"/>
  <c r="AE31" i="1" s="1"/>
  <c r="AB29" i="1"/>
  <c r="AE29" i="1" s="1"/>
  <c r="AB27" i="1"/>
  <c r="AE27" i="1" s="1"/>
  <c r="AB25" i="1"/>
  <c r="AA25" i="1"/>
  <c r="AB23" i="1"/>
  <c r="AA23" i="1"/>
  <c r="AB21" i="1"/>
  <c r="AE21" i="1" s="1"/>
  <c r="AB19" i="1"/>
  <c r="AA19" i="1"/>
  <c r="AB17" i="1"/>
  <c r="AA17" i="1"/>
  <c r="AB15" i="1"/>
  <c r="AG15" i="1" s="1"/>
  <c r="AA15" i="1"/>
  <c r="AF15" i="1" s="1"/>
  <c r="AB13" i="1"/>
  <c r="AA13" i="1"/>
  <c r="AB11" i="1"/>
  <c r="AA11" i="1"/>
  <c r="R65" i="5" l="1"/>
  <c r="T64" i="5" s="1"/>
  <c r="O65" i="5"/>
  <c r="R59" i="5"/>
  <c r="T58" i="5" s="1"/>
  <c r="O59" i="5"/>
  <c r="R57" i="5"/>
  <c r="O57" i="5"/>
  <c r="R55" i="5"/>
  <c r="O55" i="5"/>
  <c r="R53" i="5"/>
  <c r="T52" i="5" s="1"/>
  <c r="O53" i="5"/>
  <c r="R51" i="5"/>
  <c r="T50" i="5" s="1"/>
  <c r="O51" i="5"/>
  <c r="R49" i="5"/>
  <c r="T48" i="5" s="1"/>
  <c r="O49" i="5"/>
  <c r="R47" i="5"/>
  <c r="T46" i="5" s="1"/>
  <c r="O47" i="5"/>
  <c r="R45" i="5"/>
  <c r="T44" i="5" s="1"/>
  <c r="O45" i="5"/>
  <c r="R43" i="5"/>
  <c r="T42" i="5" s="1"/>
  <c r="O43" i="5"/>
  <c r="R27" i="5"/>
  <c r="T26" i="5" s="1"/>
  <c r="T20" i="5"/>
  <c r="R65" i="4"/>
  <c r="T64" i="4" s="1"/>
  <c r="O65" i="4"/>
  <c r="R63" i="4"/>
  <c r="O63" i="4"/>
  <c r="T62" i="4"/>
  <c r="R61" i="4"/>
  <c r="T60" i="4" s="1"/>
  <c r="O61" i="4"/>
  <c r="R59" i="4"/>
  <c r="T58" i="4" s="1"/>
  <c r="O59" i="4"/>
  <c r="R57" i="4"/>
  <c r="T56" i="4" s="1"/>
  <c r="O57" i="4"/>
  <c r="T44" i="4"/>
  <c r="T42" i="4"/>
  <c r="R41" i="4"/>
  <c r="T40" i="4" s="1"/>
  <c r="O41" i="4"/>
  <c r="R39" i="4"/>
  <c r="O39" i="4"/>
  <c r="R37" i="4"/>
  <c r="O37" i="4"/>
  <c r="R35" i="4"/>
  <c r="O35" i="4"/>
  <c r="R33" i="4"/>
  <c r="T32" i="4" s="1"/>
  <c r="O33" i="4"/>
  <c r="R31" i="4"/>
  <c r="T30" i="4" s="1"/>
  <c r="O31" i="4"/>
  <c r="R29" i="4"/>
  <c r="T28" i="4" s="1"/>
  <c r="O29" i="4"/>
  <c r="R27" i="4"/>
  <c r="T26" i="4" s="1"/>
  <c r="O27" i="4"/>
  <c r="R25" i="4"/>
  <c r="O25" i="4"/>
  <c r="T24" i="4"/>
  <c r="R23" i="4"/>
  <c r="O23" i="4"/>
  <c r="R21" i="4"/>
  <c r="T20" i="4" s="1"/>
  <c r="O21" i="4"/>
  <c r="R19" i="4"/>
  <c r="O19" i="4"/>
  <c r="R17" i="4"/>
  <c r="O17" i="4"/>
  <c r="R15" i="4"/>
  <c r="O15" i="4"/>
  <c r="R13" i="4"/>
  <c r="O13" i="4"/>
  <c r="R11" i="4"/>
  <c r="O11" i="4"/>
  <c r="AA55" i="1"/>
  <c r="AB39" i="1"/>
  <c r="AB55" i="1"/>
  <c r="T50" i="1"/>
  <c r="T20" i="1"/>
  <c r="T54" i="4" l="1"/>
  <c r="AA55" i="4"/>
  <c r="T16" i="1"/>
  <c r="T12" i="5"/>
  <c r="T56" i="5"/>
  <c r="T54" i="5"/>
  <c r="T14" i="4"/>
  <c r="T36" i="4"/>
  <c r="T10" i="4"/>
  <c r="T12" i="4"/>
  <c r="T64" i="1"/>
  <c r="T58" i="1"/>
  <c r="T42" i="1"/>
  <c r="T54" i="1"/>
  <c r="T10" i="5"/>
  <c r="T38" i="4"/>
  <c r="T18" i="4"/>
  <c r="T16" i="4"/>
  <c r="T34" i="4"/>
  <c r="T22" i="4"/>
  <c r="T10" i="1" l="1"/>
  <c r="T40" i="1" l="1"/>
  <c r="AA41" i="1"/>
  <c r="T38" i="1"/>
  <c r="AA39" i="1"/>
</calcChain>
</file>

<file path=xl/comments1.xml><?xml version="1.0" encoding="utf-8"?>
<comments xmlns="http://schemas.openxmlformats.org/spreadsheetml/2006/main">
  <authors>
    <author>kazanceva</author>
  </authors>
  <commentList>
    <comment ref="T13" authorId="0" shapeId="0">
      <text>
        <r>
          <rPr>
            <b/>
            <sz val="9"/>
            <color indexed="81"/>
            <rFont val="Tahoma"/>
            <family val="2"/>
            <charset val="204"/>
          </rPr>
          <t>kazanceva:</t>
        </r>
        <r>
          <rPr>
            <sz val="9"/>
            <color indexed="81"/>
            <rFont val="Tahoma"/>
            <family val="2"/>
            <charset val="204"/>
          </rPr>
          <t xml:space="preserve">
если значение в предыдцщем периодеравно нулю, а в текущем периоде не равно, указывается значение -100%</t>
        </r>
      </text>
    </comment>
  </commentList>
</comments>
</file>

<file path=xl/sharedStrings.xml><?xml version="1.0" encoding="utf-8"?>
<sst xmlns="http://schemas.openxmlformats.org/spreadsheetml/2006/main" count="2355" uniqueCount="294">
  <si>
    <t>Сведения об использовании показателей результативности деятельности медицинских организаций за   I квартал 2022 г. *</t>
  </si>
  <si>
    <t>Субъект Российской Федерации:  Белгородская область</t>
  </si>
  <si>
    <t>Статистические данные</t>
  </si>
  <si>
    <t>Факт применения показателя для МО (0/1)</t>
  </si>
  <si>
    <t>Комментарий (необязательно)</t>
  </si>
  <si>
    <t>Для показателей смертности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</si>
  <si>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</si>
  <si>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</si>
  <si>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</si>
  <si>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</si>
  <si>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</si>
  <si>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</si>
  <si>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</si>
  <si>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</si>
  <si>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</si>
  <si>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</si>
  <si>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</si>
  <si>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</si>
  <si>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</si>
  <si>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</si>
  <si>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</si>
  <si>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</si>
  <si>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</si>
  <si>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</si>
  <si>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</si>
  <si>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</si>
  <si>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</si>
  <si>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</si>
  <si>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</si>
  <si>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</si>
  <si>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</si>
  <si>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</si>
  <si>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</si>
  <si>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</si>
  <si>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</si>
  <si>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</si>
  <si>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</si>
  <si>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</si>
  <si>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</si>
  <si>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COVID-19).</t>
  </si>
  <si>
    <t xml:space="preserve"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</si>
  <si>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 xml:space="preserve">Число взрослых пациентов с болезнями системы кровообращения*, имеющих высокий риск преждевременной смерти, которым за период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 за период. </t>
  </si>
  <si>
    <t xml:space="preserve"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период. 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</si>
  <si>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</si>
  <si>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</si>
  <si>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</si>
  <si>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осложнений.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</si>
  <si>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период.</t>
  </si>
  <si>
    <t>Смертность прикрепленного населения в возрасте от 30 до 69 лет за период.</t>
  </si>
  <si>
    <t>Число умерших за период, находящихся под диспансерным наблюдением, от общего числа взрослых пациентов, находящихся под диспансерным наблюдением.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</si>
  <si>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</si>
  <si>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</si>
  <si>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</si>
  <si>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</si>
  <si>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</si>
  <si>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Смертность детей в возрасте 0 – 17 лет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</si>
  <si>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</si>
  <si>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</si>
  <si>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</si>
  <si>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</si>
  <si>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</si>
  <si>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х</t>
  </si>
  <si>
    <t>информация от Минздрава МО</t>
  </si>
  <si>
    <t>Охват вакцинацией детей в рамках Национального календаря прививок.</t>
  </si>
  <si>
    <t xml:space="preserve">Прирост &lt; 5 % - 0 баллов;
Прирост ≥ 5 % - 0,5 балла;
Прирост ≥ 10 % - 1 балл
</t>
  </si>
  <si>
    <t>Увеличение показателя смертности или уменьшение &lt; 2% – 0 баллов;
Уменьшение от 2 до 5% - 1 балл;
Уменьшение от 5 до 10% - 2 балла;
Уменьшение ≥ 10 % - 3 балла</t>
  </si>
  <si>
    <t>Уменьшение &lt; 5 % - 0 баллов;
Уменьшение ≥ 5 % - 0,5 балла;
Уменьшение  ≥ 10 % - 1 балл</t>
  </si>
  <si>
    <t>Уменьшение &lt; 5 % - 0 баллов;
Уменьшение ≥ 5 % - 1,5 балла;
Уменьшение  ≥ 10 % - 3 балла</t>
  </si>
  <si>
    <t>Прирост &lt; 5 % - 0 баллов;
Прирост ≥ 5 % - 0,5 балла;
Прирост ≥ 10 % - 1 балл.</t>
  </si>
  <si>
    <t>Номер и наименование показателя результативности в соответствии с приказом МЗ РФ от 29.12.2020 № 1397н**</t>
  </si>
  <si>
    <r>
      <rPr>
        <b/>
        <sz val="9"/>
        <rFont val="Times New Roman"/>
        <family val="1"/>
        <charset val="204"/>
      </rPr>
      <t>Dprof =Pprof/((Pvs+Oz*k))×100,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Dprof</t>
    </r>
    <r>
      <rPr>
        <sz val="9"/>
        <rFont val="Times New Roman"/>
        <family val="1"/>
        <charset val="204"/>
      </rPr>
      <t xml:space="preserve"> – доля врачебных посещений с профилактической целью за период, от общего числа посещений за период (включая посещения на дому), выраженное в процентах;
</t>
    </r>
    <r>
      <rPr>
        <b/>
        <sz val="9"/>
        <rFont val="Times New Roman"/>
        <family val="1"/>
        <charset val="204"/>
      </rPr>
      <t xml:space="preserve">Pprof </t>
    </r>
    <r>
      <rPr>
        <sz val="9"/>
        <rFont val="Times New Roman"/>
        <family val="1"/>
        <charset val="204"/>
      </rPr>
      <t xml:space="preserve">– число врачебных посещений с профилактической целью за период;
</t>
    </r>
    <r>
      <rPr>
        <b/>
        <sz val="9"/>
        <rFont val="Times New Roman"/>
        <family val="1"/>
        <charset val="204"/>
      </rPr>
      <t>Pvs</t>
    </r>
    <r>
      <rPr>
        <sz val="9"/>
        <rFont val="Times New Roman"/>
        <family val="1"/>
        <charset val="204"/>
      </rPr>
      <t xml:space="preserve"> – посещений за период (включая посещения на дому);
</t>
    </r>
    <r>
      <rPr>
        <b/>
        <sz val="9"/>
        <rFont val="Times New Roman"/>
        <family val="1"/>
        <charset val="204"/>
      </rPr>
      <t>Оz</t>
    </r>
    <r>
      <rPr>
        <sz val="9"/>
        <rFont val="Times New Roman"/>
        <family val="1"/>
        <charset val="204"/>
      </rPr>
      <t xml:space="preserve"> – общее число обращений за отчетный период;
</t>
    </r>
    <r>
      <rPr>
        <i/>
        <sz val="9"/>
        <rFont val="Times New Roman"/>
        <family val="1"/>
        <charset val="204"/>
      </rPr>
      <t xml:space="preserve">k </t>
    </r>
    <r>
      <rPr>
        <sz val="9"/>
        <rFont val="Times New Roman"/>
        <family val="1"/>
        <charset val="204"/>
      </rPr>
      <t>– коэффициент перевода обращений в посещения.</t>
    </r>
  </si>
  <si>
    <t>Показатель_1</t>
  </si>
  <si>
    <t>Показатель_2</t>
  </si>
  <si>
    <t>Фактически достигнутое занчение</t>
  </si>
  <si>
    <t>Dprof</t>
  </si>
  <si>
    <t>Pprof</t>
  </si>
  <si>
    <t>(Pvs+Oz*k)</t>
  </si>
  <si>
    <t>Баллы</t>
  </si>
  <si>
    <t>план</t>
  </si>
  <si>
    <t>факт</t>
  </si>
  <si>
    <t xml:space="preserve">
</t>
  </si>
  <si>
    <t>Прирост &lt; 5 % - 0 баллов;
Прирост ≥ 5 % - 1 балл;
Прирост ≥ 10 % - 2 балла</t>
  </si>
  <si>
    <t>Dбск</t>
  </si>
  <si>
    <t>BSKдисп</t>
  </si>
  <si>
    <t>BSKвп</t>
  </si>
  <si>
    <r>
      <rPr>
        <b/>
        <sz val="9"/>
        <rFont val="Times New Roman"/>
        <family val="1"/>
        <charset val="204"/>
      </rPr>
      <t>Dбск =BSKдисп/BSKвп×100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Dбск</t>
    </r>
    <r>
      <rPr>
        <sz val="9"/>
        <rFont val="Times New Roman"/>
        <family val="1"/>
        <charset val="204"/>
      </rPr>
      <t xml:space="preserve"> – 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период;
</t>
    </r>
    <r>
      <rPr>
        <b/>
        <sz val="9"/>
        <rFont val="Times New Roman"/>
        <family val="1"/>
        <charset val="204"/>
      </rPr>
      <t>BSKдисп</t>
    </r>
    <r>
      <rPr>
        <sz val="9"/>
        <rFont val="Times New Roman"/>
        <family val="1"/>
        <charset val="204"/>
      </rPr>
      <t xml:space="preserve"> – число взрослых пациентов с болезнями системы кровообращения, выявленными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BSKвп</t>
    </r>
    <r>
      <rPr>
        <sz val="9"/>
        <rFont val="Times New Roman"/>
        <family val="1"/>
        <charset val="204"/>
      </rPr>
      <t xml:space="preserve"> – общее число взрослых пациентов с болезнями системы кровообращения с впервые в жизни установленным диагнозом за период.</t>
    </r>
  </si>
  <si>
    <t>Dзно</t>
  </si>
  <si>
    <t>ZNOдисп</t>
  </si>
  <si>
    <t>ZNOвп</t>
  </si>
  <si>
    <r>
      <rPr>
        <b/>
        <sz val="9"/>
        <rFont val="Times New Roman"/>
        <family val="1"/>
        <charset val="204"/>
      </rPr>
      <t>Dзно =ZNOдисп/ZNOвп×100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Dзно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период;
</t>
    </r>
    <r>
      <rPr>
        <b/>
        <sz val="9"/>
        <rFont val="Times New Roman"/>
        <family val="1"/>
        <charset val="204"/>
      </rPr>
      <t>ZNOдисп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ZNOвп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злокачественное новообразование за период.</t>
    </r>
  </si>
  <si>
    <t>Прирост &lt; 5 % - 0 баллов;
Прирост ≥ 5 % - 0,5 балла;
Прирост ≥ 10 % - 1 балл</t>
  </si>
  <si>
    <t>Hдисп</t>
  </si>
  <si>
    <t>Hвп</t>
  </si>
  <si>
    <t>Dхобл</t>
  </si>
  <si>
    <r>
      <rPr>
        <b/>
        <sz val="9"/>
        <rFont val="Times New Roman"/>
        <family val="1"/>
        <charset val="204"/>
      </rPr>
      <t>Dхобл =Hдисп/Hвп×100,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 xml:space="preserve">Dхобл </t>
    </r>
    <r>
      <rPr>
        <sz val="9"/>
        <rFont val="Times New Roman"/>
        <family val="1"/>
        <charset val="204"/>
      </rPr>
      <t xml:space="preserve">– 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период;
</t>
    </r>
    <r>
      <rPr>
        <b/>
        <sz val="9"/>
        <rFont val="Times New Roman"/>
        <family val="1"/>
        <charset val="204"/>
      </rPr>
      <t>Hдисп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Hвп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хроническая обструктивная легочная болезнь за период.</t>
    </r>
  </si>
  <si>
    <t>Dсд</t>
  </si>
  <si>
    <t>Sdдисп</t>
  </si>
  <si>
    <t>SDвп</t>
  </si>
  <si>
    <r>
      <rPr>
        <b/>
        <sz val="9"/>
        <rFont val="Times New Roman"/>
        <family val="1"/>
        <charset val="204"/>
      </rPr>
      <t>Dсд =SDдисп/SDвп×100,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Dсд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период;
</t>
    </r>
    <r>
      <rPr>
        <b/>
        <sz val="9"/>
        <rFont val="Times New Roman"/>
        <family val="1"/>
        <charset val="204"/>
      </rPr>
      <t>SDдисп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SDвп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сахарный диабет за период.</t>
    </r>
  </si>
  <si>
    <r>
      <rPr>
        <b/>
        <sz val="9"/>
        <rFont val="Times New Roman"/>
        <family val="1"/>
        <charset val="204"/>
      </rPr>
      <t xml:space="preserve">Vvэпид =Fvэпид/Pvэпид×100,
</t>
    </r>
    <r>
      <rPr>
        <sz val="9"/>
        <rFont val="Times New Roman"/>
        <family val="1"/>
        <charset val="204"/>
      </rPr>
      <t xml:space="preserve">где:
</t>
    </r>
    <r>
      <rPr>
        <b/>
        <sz val="9"/>
        <rFont val="Times New Roman"/>
        <family val="1"/>
        <charset val="204"/>
      </rPr>
      <t>Vvэпид</t>
    </r>
    <r>
      <rPr>
        <sz val="9"/>
        <rFont val="Times New Roman"/>
        <family val="1"/>
        <charset val="204"/>
      </rPr>
      <t xml:space="preserve"> – процент выполнения плана вакцинации взрослых граждан по эпидемиологическим показаниям за период (коронавирусная инфекция COVID-19);Fvэпид – фактическое число взрослых граждан, вакцинированных от коронавирусной инфекции COVID-19 в отчетном периоде;
</t>
    </r>
    <r>
      <rPr>
        <b/>
        <sz val="9"/>
        <rFont val="Times New Roman"/>
        <family val="1"/>
        <charset val="204"/>
      </rPr>
      <t>Pvэпид</t>
    </r>
    <r>
      <rPr>
        <sz val="9"/>
        <rFont val="Times New Roman"/>
        <family val="1"/>
        <charset val="204"/>
      </rPr>
      <t xml:space="preserve"> – число граждан, подлежащих. вакцинации по эпидемиологическим показаниям за период (коронавирусная инфекция COVID-19)</t>
    </r>
  </si>
  <si>
    <t>Fvэпид</t>
  </si>
  <si>
    <t>Pvэпид</t>
  </si>
  <si>
    <t>Vvэпид</t>
  </si>
  <si>
    <r>
      <rPr>
        <b/>
        <sz val="9"/>
        <rFont val="Times New Roman"/>
        <family val="1"/>
        <charset val="204"/>
      </rPr>
      <t>DNриск =Rдн/Rвп×100,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DNриск</t>
    </r>
    <r>
      <rPr>
        <sz val="9"/>
        <rFont val="Times New Roman"/>
        <family val="1"/>
        <charset val="204"/>
      </rPr>
      <t xml:space="preserve"> – 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период;
</t>
    </r>
    <r>
      <rPr>
        <b/>
        <sz val="9"/>
        <rFont val="Times New Roman"/>
        <family val="1"/>
        <charset val="204"/>
      </rPr>
      <t xml:space="preserve">Rдн </t>
    </r>
    <r>
      <rPr>
        <sz val="9"/>
        <rFont val="Times New Roman"/>
        <family val="1"/>
        <charset val="204"/>
      </rPr>
      <t xml:space="preserve">– число взрослых пациентов с болезнями системы кровообращения*, имеющих высокий риск преждевременной смерти, состоящих под диспансерным наблюдением;
</t>
    </r>
    <r>
      <rPr>
        <b/>
        <sz val="9"/>
        <rFont val="Times New Roman"/>
        <family val="1"/>
        <charset val="204"/>
      </rPr>
      <t>Rвп</t>
    </r>
    <r>
      <rPr>
        <sz val="9"/>
        <rFont val="Times New Roman"/>
        <family val="1"/>
        <charset val="204"/>
      </rPr>
      <t xml:space="preserve"> – общее числа взрослых пациентов с болезнями системы кровообращения*, имеющих высокий риск преждевременной смерти, обратившихся за медицинской помошью за период.</t>
    </r>
  </si>
  <si>
    <t>Dnриск</t>
  </si>
  <si>
    <t xml:space="preserve">Rдн </t>
  </si>
  <si>
    <t>Rвп</t>
  </si>
  <si>
    <t>Sриск</t>
  </si>
  <si>
    <t xml:space="preserve">Vриск </t>
  </si>
  <si>
    <r>
      <rPr>
        <b/>
        <sz val="9"/>
        <rFont val="Times New Roman"/>
        <family val="1"/>
        <charset val="204"/>
      </rPr>
      <t>Sриск =Vриск/Dриск×100,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Sриск</t>
    </r>
    <r>
      <rPr>
        <sz val="9"/>
        <rFont val="Times New Roman"/>
        <family val="1"/>
        <charset val="204"/>
      </rPr>
      <t xml:space="preserve"> – число взрослых пациентов с болезнями системы кровообращения*, имеющих высокий риск преждевременной смерти, которым за период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 за период;
</t>
    </r>
    <r>
      <rPr>
        <b/>
        <sz val="9"/>
        <rFont val="Times New Roman"/>
        <family val="1"/>
        <charset val="204"/>
      </rPr>
      <t xml:space="preserve">Vриск </t>
    </r>
    <r>
      <rPr>
        <sz val="9"/>
        <rFont val="Times New Roman"/>
        <family val="1"/>
        <charset val="204"/>
      </rPr>
      <t xml:space="preserve">– число взрослых пациентов с болезнями системы кровообращения*, имеющих высокий риск преждевременной смерти, которым за период оказана медицинская помощь в неотложной форме и (или) скорая медицинская помощь по поводу болезней системы кровообращения*, приводящих к высокому риску преждевременной смертности;
</t>
    </r>
    <r>
      <rPr>
        <b/>
        <sz val="9"/>
        <rFont val="Times New Roman"/>
        <family val="1"/>
        <charset val="204"/>
      </rPr>
      <t>Dриск</t>
    </r>
    <r>
      <rPr>
        <sz val="9"/>
        <rFont val="Times New Roman"/>
        <family val="1"/>
        <charset val="204"/>
      </rPr>
      <t xml:space="preserve"> – общее число взрослых пациентов с болезнями системы кровообращения*, имеющих высокий риск преждевременной смерти, обратившихся за медицинской помощью за период.</t>
    </r>
  </si>
  <si>
    <t>Dриск</t>
  </si>
  <si>
    <r>
      <rPr>
        <b/>
        <sz val="9"/>
        <rFont val="Times New Roman"/>
        <family val="1"/>
        <charset val="204"/>
      </rPr>
      <t>DNбск =BSKдн/BSKвп×100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DNбск</t>
    </r>
    <r>
      <rPr>
        <sz val="9"/>
        <rFont val="Times New Roman"/>
        <family val="1"/>
        <charset val="204"/>
      </rPr>
      <t xml:space="preserve"> – 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период;
</t>
    </r>
    <r>
      <rPr>
        <b/>
        <sz val="9"/>
        <rFont val="Times New Roman"/>
        <family val="1"/>
        <charset val="204"/>
      </rPr>
      <t>BSKдн</t>
    </r>
    <r>
      <rPr>
        <sz val="9"/>
        <rFont val="Times New Roman"/>
        <family val="1"/>
        <charset val="204"/>
      </rPr>
      <t xml:space="preserve"> – число взрослых пациентов с болезнями системы кровообращения, в отношении которых установлено диспансерное наблюдение за период;
</t>
    </r>
    <r>
      <rPr>
        <b/>
        <sz val="9"/>
        <rFont val="Times New Roman"/>
        <family val="1"/>
        <charset val="204"/>
      </rPr>
      <t>BSKвп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болезни системы кровообращения за период.</t>
    </r>
  </si>
  <si>
    <t>DNбск</t>
  </si>
  <si>
    <t>BSKдн</t>
  </si>
  <si>
    <t>95%                    (100% плана или более)</t>
  </si>
  <si>
    <t>80%                    (100% плана или более)</t>
  </si>
  <si>
    <r>
      <rPr>
        <b/>
        <sz val="9"/>
        <rFont val="Times New Roman"/>
        <family val="1"/>
        <charset val="204"/>
      </rPr>
      <t>DNхобл =Hдн/Hвп×100,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DNхобл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период;
</t>
    </r>
    <r>
      <rPr>
        <b/>
        <sz val="9"/>
        <rFont val="Times New Roman"/>
        <family val="1"/>
        <charset val="204"/>
      </rPr>
      <t>Hдн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период;
</t>
    </r>
    <r>
      <rPr>
        <b/>
        <sz val="9"/>
        <rFont val="Times New Roman"/>
        <family val="1"/>
        <charset val="204"/>
      </rPr>
      <t>Hвп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хроническая обструктивная болезнь легких за период. </t>
    </r>
  </si>
  <si>
    <t>Dnхобл</t>
  </si>
  <si>
    <t>Hдн</t>
  </si>
  <si>
    <r>
      <rPr>
        <b/>
        <sz val="9"/>
        <rFont val="Times New Roman"/>
        <family val="1"/>
        <charset val="204"/>
      </rPr>
      <t>DNсд =SDдн/SDвп×100,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DNсд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период;
</t>
    </r>
    <r>
      <rPr>
        <b/>
        <sz val="9"/>
        <rFont val="Times New Roman"/>
        <family val="1"/>
        <charset val="204"/>
      </rPr>
      <t>SDдн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сахарный диабет, в отношении которых установлено диспансерное наблюдение за период;
</t>
    </r>
    <r>
      <rPr>
        <b/>
        <sz val="9"/>
        <rFont val="Times New Roman"/>
        <family val="1"/>
        <charset val="204"/>
      </rPr>
      <t>SDвп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сахарный диабет за период.</t>
    </r>
  </si>
  <si>
    <t>DNсд</t>
  </si>
  <si>
    <t xml:space="preserve">SDдн </t>
  </si>
  <si>
    <r>
      <rPr>
        <b/>
        <sz val="9"/>
        <rFont val="Times New Roman"/>
        <family val="1"/>
        <charset val="204"/>
      </rPr>
      <t>Hвсего =Oвсего/Dnвсего×100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Hвсего</t>
    </r>
    <r>
      <rPr>
        <sz val="9"/>
        <rFont val="Times New Roman"/>
        <family val="1"/>
        <charset val="204"/>
      </rPr>
      <t xml:space="preserve"> – 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период;
</t>
    </r>
    <r>
      <rPr>
        <b/>
        <sz val="9"/>
        <rFont val="Times New Roman"/>
        <family val="1"/>
        <charset val="204"/>
      </rPr>
      <t>Oвсего</t>
    </r>
    <r>
      <rPr>
        <sz val="9"/>
        <rFont val="Times New Roman"/>
        <family val="1"/>
        <charset val="204"/>
      </rPr>
      <t xml:space="preserve"> – число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наблюдением;
</t>
    </r>
    <r>
      <rPr>
        <b/>
        <sz val="9"/>
        <rFont val="Times New Roman"/>
        <family val="1"/>
        <charset val="204"/>
      </rPr>
      <t xml:space="preserve">Dnвсего </t>
    </r>
    <r>
      <rPr>
        <sz val="9"/>
        <rFont val="Times New Roman"/>
        <family val="1"/>
        <charset val="204"/>
      </rPr>
      <t>– общее число взрослых пациентов, находящихся под диспансерным наблюдением за период.</t>
    </r>
  </si>
  <si>
    <t xml:space="preserve">Hвсего </t>
  </si>
  <si>
    <t>Oвсего</t>
  </si>
  <si>
    <t>Dnвсего</t>
  </si>
  <si>
    <r>
      <rPr>
        <b/>
        <sz val="9"/>
        <rFont val="Times New Roman"/>
        <family val="1"/>
        <charset val="204"/>
      </rPr>
      <t>Pбск =PHбск/Hбск×100,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Pбск</t>
    </r>
    <r>
      <rPr>
        <sz val="9"/>
        <rFont val="Times New Roman"/>
        <family val="1"/>
        <charset val="204"/>
      </rPr>
      <t xml:space="preserve"> – 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осложнений;
</t>
    </r>
    <r>
      <rPr>
        <b/>
        <sz val="9"/>
        <rFont val="Times New Roman"/>
        <family val="1"/>
        <charset val="204"/>
      </rPr>
      <t>PHбск</t>
    </r>
    <r>
      <rPr>
        <sz val="9"/>
        <rFont val="Times New Roman"/>
        <family val="1"/>
        <charset val="204"/>
      </rPr>
      <t xml:space="preserve"> – число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госпитализации;
</t>
    </r>
    <r>
      <rPr>
        <b/>
        <sz val="9"/>
        <rFont val="Times New Roman"/>
        <family val="1"/>
        <charset val="204"/>
      </rPr>
      <t>Hбск</t>
    </r>
    <r>
      <rPr>
        <sz val="9"/>
        <rFont val="Times New Roman"/>
        <family val="1"/>
        <charset val="204"/>
      </rPr>
      <t xml:space="preserve"> – общее число взрослых пациентов, госпитализированных за период по причине заболеваний сердечно-сосудистой системы или их осложнений.</t>
    </r>
  </si>
  <si>
    <t>Pбск</t>
  </si>
  <si>
    <t xml:space="preserve">PHбск </t>
  </si>
  <si>
    <t>SD</t>
  </si>
  <si>
    <t>Osl</t>
  </si>
  <si>
    <t>DS</t>
  </si>
  <si>
    <r>
      <rPr>
        <b/>
        <sz val="9"/>
        <rFont val="Times New Roman"/>
        <family val="1"/>
        <charset val="204"/>
      </rPr>
      <t>DS =Osl/SD×100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DS</t>
    </r>
    <r>
      <rPr>
        <sz val="9"/>
        <rFont val="Times New Roman"/>
        <family val="1"/>
        <charset val="204"/>
      </rPr>
      <t xml:space="preserve"> – 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период;
</t>
    </r>
    <r>
      <rPr>
        <b/>
        <sz val="9"/>
        <rFont val="Times New Roman"/>
        <family val="1"/>
        <charset val="204"/>
      </rPr>
      <t xml:space="preserve">Osl </t>
    </r>
    <r>
      <rPr>
        <sz val="9"/>
        <rFont val="Times New Roman"/>
        <family val="1"/>
        <charset val="204"/>
      </rPr>
      <t xml:space="preserve">– число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стопа);
</t>
    </r>
    <r>
      <rPr>
        <b/>
        <sz val="9"/>
        <rFont val="Times New Roman"/>
        <family val="1"/>
        <charset val="204"/>
      </rPr>
      <t>SD</t>
    </r>
    <r>
      <rPr>
        <sz val="9"/>
        <rFont val="Times New Roman"/>
        <family val="1"/>
        <charset val="204"/>
      </rPr>
      <t xml:space="preserve"> – общее число взрослых пациентов, находящихся под диспансерным наблюдением по поводу сахарного диабета за период.</t>
    </r>
  </si>
  <si>
    <r>
      <rPr>
        <b/>
        <sz val="9"/>
        <rFont val="Times New Roman"/>
        <family val="1"/>
        <charset val="204"/>
      </rPr>
      <t>Dth 30-69 =(D 30-69)/(Nas 30-69)×1000</t>
    </r>
    <r>
      <rPr>
        <sz val="9"/>
        <rFont val="Times New Roman"/>
        <family val="1"/>
        <charset val="204"/>
      </rPr>
      <t xml:space="preserve"> ,
</t>
    </r>
    <r>
      <rPr>
        <b/>
        <sz val="9"/>
        <rFont val="Times New Roman"/>
        <family val="1"/>
        <charset val="204"/>
      </rPr>
      <t>где:
Dth 30-69</t>
    </r>
    <r>
      <rPr>
        <sz val="9"/>
        <rFont val="Times New Roman"/>
        <family val="1"/>
        <charset val="204"/>
      </rPr>
      <t xml:space="preserve"> – смертность прикрепленного населения в возрасте от 30 до 69;
</t>
    </r>
    <r>
      <rPr>
        <b/>
        <sz val="9"/>
        <rFont val="Times New Roman"/>
        <family val="1"/>
        <charset val="204"/>
      </rPr>
      <t xml:space="preserve">D 30-69 </t>
    </r>
    <r>
      <rPr>
        <sz val="9"/>
        <rFont val="Times New Roman"/>
        <family val="1"/>
        <charset val="204"/>
      </rPr>
      <t xml:space="preserve">– число умерших в возрасте от 30 до 69 лет из числа прикрепленного населения за период;
</t>
    </r>
    <r>
      <rPr>
        <b/>
        <sz val="9"/>
        <rFont val="Times New Roman"/>
        <family val="1"/>
        <charset val="204"/>
      </rPr>
      <t>Nas 30-69</t>
    </r>
    <r>
      <rPr>
        <sz val="9"/>
        <rFont val="Times New Roman"/>
        <family val="1"/>
        <charset val="204"/>
      </rPr>
      <t xml:space="preserve"> – численность прикрепленного населения в возрасте от 30 до 69 лет за период.</t>
    </r>
  </si>
  <si>
    <t xml:space="preserve">Dth 30-69 </t>
  </si>
  <si>
    <t>D 30-69</t>
  </si>
  <si>
    <t>Nas 30-69</t>
  </si>
  <si>
    <t>L</t>
  </si>
  <si>
    <t>D</t>
  </si>
  <si>
    <t>DN</t>
  </si>
  <si>
    <r>
      <rPr>
        <b/>
        <sz val="9"/>
        <rFont val="Times New Roman"/>
        <family val="1"/>
        <charset val="204"/>
      </rPr>
      <t>L =D/DN×100</t>
    </r>
    <r>
      <rPr>
        <sz val="9"/>
        <rFont val="Times New Roman"/>
        <family val="1"/>
        <charset val="204"/>
      </rPr>
      <t xml:space="preserve"> ,
где:
</t>
    </r>
    <r>
      <rPr>
        <b/>
        <sz val="9"/>
        <rFont val="Times New Roman"/>
        <family val="1"/>
        <charset val="204"/>
      </rPr>
      <t>L</t>
    </r>
    <r>
      <rPr>
        <sz val="9"/>
        <rFont val="Times New Roman"/>
        <family val="1"/>
        <charset val="204"/>
      </rPr>
      <t xml:space="preserve"> – число умерших за период, находящихся под диспансерным наблюдением, от общего числа взрослых пациентов, находящихся под диспансерным наблюдением
 </t>
    </r>
    <r>
      <rPr>
        <b/>
        <sz val="9"/>
        <rFont val="Times New Roman"/>
        <family val="1"/>
        <charset val="204"/>
      </rPr>
      <t>D</t>
    </r>
    <r>
      <rPr>
        <sz val="9"/>
        <rFont val="Times New Roman"/>
        <family val="1"/>
        <charset val="204"/>
      </rPr>
      <t xml:space="preserve"> – число умерших за период, находящихся под диспансерным наблюдением;
</t>
    </r>
    <r>
      <rPr>
        <b/>
        <sz val="9"/>
        <rFont val="Times New Roman"/>
        <family val="1"/>
        <charset val="204"/>
      </rPr>
      <t>DN</t>
    </r>
    <r>
      <rPr>
        <sz val="9"/>
        <rFont val="Times New Roman"/>
        <family val="1"/>
        <charset val="204"/>
      </rPr>
      <t xml:space="preserve"> – общее число взрослых пациентов, находящихся под диспансерным наблюдением за период</t>
    </r>
  </si>
  <si>
    <r>
      <rPr>
        <b/>
        <sz val="9"/>
        <rFont val="Times New Roman"/>
        <family val="1"/>
        <charset val="204"/>
      </rPr>
      <t>Vdнац =Fdнац/Pdнац×100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 xml:space="preserve">Vdнац </t>
    </r>
    <r>
      <rPr>
        <sz val="9"/>
        <rFont val="Times New Roman"/>
        <family val="1"/>
        <charset val="204"/>
      </rPr>
      <t xml:space="preserve">– процент охвата вакцинацией детей в рамках Национального календаря прививок в отчетном периоде;
</t>
    </r>
    <r>
      <rPr>
        <b/>
        <sz val="9"/>
        <rFont val="Times New Roman"/>
        <family val="1"/>
        <charset val="204"/>
      </rPr>
      <t>Fdнац</t>
    </r>
    <r>
      <rPr>
        <sz val="9"/>
        <rFont val="Times New Roman"/>
        <family val="1"/>
        <charset val="204"/>
      </rPr>
      <t xml:space="preserve"> – фактическое число вакцинированных детей в рамках Национального календаря прививок в отчетном периоде;
</t>
    </r>
    <r>
      <rPr>
        <b/>
        <sz val="9"/>
        <rFont val="Times New Roman"/>
        <family val="1"/>
        <charset val="204"/>
      </rPr>
      <t>Pdнац</t>
    </r>
    <r>
      <rPr>
        <sz val="9"/>
        <rFont val="Times New Roman"/>
        <family val="1"/>
        <charset val="204"/>
      </rPr>
      <t xml:space="preserve"> – число детей соответствующего возраста (согласно Национальному календарю прививок) на начало отчетного периода.</t>
    </r>
  </si>
  <si>
    <t xml:space="preserve">Vdнац </t>
  </si>
  <si>
    <t>Fdнац</t>
  </si>
  <si>
    <t>Pdнац</t>
  </si>
  <si>
    <t>70%                                              (100 % от числа подлежащих диспансерному наблюдению)</t>
  </si>
  <si>
    <r>
      <rPr>
        <b/>
        <sz val="9"/>
        <rFont val="Times New Roman"/>
        <family val="1"/>
        <charset val="204"/>
      </rPr>
      <t>Ddkms =Cdkms/Cpkms×100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Ddkms</t>
    </r>
    <r>
      <rPr>
        <sz val="9"/>
        <rFont val="Times New Roman"/>
        <family val="1"/>
        <charset val="204"/>
      </rPr>
      <t xml:space="preserve">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период;
</t>
    </r>
    <r>
      <rPr>
        <b/>
        <sz val="9"/>
        <rFont val="Times New Roman"/>
        <family val="1"/>
        <charset val="204"/>
      </rPr>
      <t>Cdkms</t>
    </r>
    <r>
      <rPr>
        <sz val="9"/>
        <rFont val="Times New Roman"/>
        <family val="1"/>
        <charset val="204"/>
      </rPr>
      <t xml:space="preserve"> - число детей, в отношении которых установлено диспансерное наблюдение по поводу болезней костно-мышечной системы и соединительной ткани за период;
</t>
    </r>
    <r>
      <rPr>
        <b/>
        <sz val="9"/>
        <rFont val="Times New Roman"/>
        <family val="1"/>
        <charset val="204"/>
      </rPr>
      <t>Cpkms</t>
    </r>
    <r>
      <rPr>
        <sz val="9"/>
        <rFont val="Times New Roman"/>
        <family val="1"/>
        <charset val="204"/>
      </rPr>
      <t xml:space="preserve"> - общее число детей с впервые в жизни установленными диагнозами болезней костно-мышечной системы и соединительной ткани за период.</t>
    </r>
  </si>
  <si>
    <t xml:space="preserve">Ddkms </t>
  </si>
  <si>
    <t xml:space="preserve">Cpkms </t>
  </si>
  <si>
    <t>Cdkms</t>
  </si>
  <si>
    <r>
      <rPr>
        <b/>
        <sz val="9"/>
        <rFont val="Times New Roman"/>
        <family val="1"/>
        <charset val="204"/>
      </rPr>
      <t>Ddgl =Cdgl/Cpgl×1</t>
    </r>
    <r>
      <rPr>
        <sz val="9"/>
        <rFont val="Times New Roman"/>
        <family val="1"/>
        <charset val="204"/>
      </rPr>
      <t xml:space="preserve">00,
где:
</t>
    </r>
    <r>
      <rPr>
        <b/>
        <sz val="9"/>
        <rFont val="Times New Roman"/>
        <family val="1"/>
        <charset val="204"/>
      </rPr>
      <t xml:space="preserve">Ddgl </t>
    </r>
    <r>
      <rPr>
        <sz val="9"/>
        <rFont val="Times New Roman"/>
        <family val="1"/>
        <charset val="204"/>
      </rPr>
      <t xml:space="preserve">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период;
 </t>
    </r>
    <r>
      <rPr>
        <b/>
        <sz val="9"/>
        <rFont val="Times New Roman"/>
        <family val="1"/>
        <charset val="204"/>
      </rPr>
      <t xml:space="preserve">Cdgl </t>
    </r>
    <r>
      <rPr>
        <sz val="9"/>
        <rFont val="Times New Roman"/>
        <family val="1"/>
        <charset val="204"/>
      </rPr>
      <t xml:space="preserve">- число детей, в отношении которых установлено диспансерное наблюдение по поводу болезней глаза и его придаточного аппарата за период;
 </t>
    </r>
    <r>
      <rPr>
        <b/>
        <sz val="9"/>
        <rFont val="Times New Roman"/>
        <family val="1"/>
        <charset val="204"/>
      </rPr>
      <t>Cpgl</t>
    </r>
    <r>
      <rPr>
        <sz val="9"/>
        <rFont val="Times New Roman"/>
        <family val="1"/>
        <charset val="204"/>
      </rPr>
      <t xml:space="preserve"> – общее число детей с впервые в жизни установленными диагнозами болезней глаза и его придаточного аппарата за период.</t>
    </r>
  </si>
  <si>
    <t>Ddgl</t>
  </si>
  <si>
    <t>Cdgl</t>
  </si>
  <si>
    <t>Cpgl</t>
  </si>
  <si>
    <r>
      <rPr>
        <b/>
        <sz val="9"/>
        <rFont val="Times New Roman"/>
        <family val="1"/>
        <charset val="204"/>
      </rPr>
      <t>Ddbsk =Cdbsk/Cpbsk×100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Ddbsk</t>
    </r>
    <r>
      <rPr>
        <sz val="9"/>
        <rFont val="Times New Roman"/>
        <family val="1"/>
        <charset val="204"/>
      </rPr>
      <t xml:space="preserve">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период;
</t>
    </r>
    <r>
      <rPr>
        <b/>
        <sz val="9"/>
        <rFont val="Times New Roman"/>
        <family val="1"/>
        <charset val="204"/>
      </rPr>
      <t>Cdbsk</t>
    </r>
    <r>
      <rPr>
        <sz val="9"/>
        <rFont val="Times New Roman"/>
        <family val="1"/>
        <charset val="204"/>
      </rPr>
      <t xml:space="preserve"> - число детей, в отношении которых установлено диспансерное наблюдение по поводу болезней системы кровообращения за период
</t>
    </r>
    <r>
      <rPr>
        <b/>
        <sz val="9"/>
        <rFont val="Times New Roman"/>
        <family val="1"/>
        <charset val="204"/>
      </rPr>
      <t xml:space="preserve">Cpbsk </t>
    </r>
    <r>
      <rPr>
        <sz val="9"/>
        <rFont val="Times New Roman"/>
        <family val="1"/>
        <charset val="204"/>
      </rPr>
      <t>- общее число детей с впервые в жизни установленными диагнозами болезней системы кровообращения за период.</t>
    </r>
  </si>
  <si>
    <r>
      <rPr>
        <b/>
        <sz val="9"/>
        <rFont val="Times New Roman"/>
        <family val="1"/>
        <charset val="204"/>
      </rPr>
      <t>Dbop =Cdbop/Cpbop×100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Dbop</t>
    </r>
    <r>
      <rPr>
        <sz val="9"/>
        <rFont val="Times New Roman"/>
        <family val="1"/>
        <charset val="204"/>
      </rPr>
      <t xml:space="preserve">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период;
</t>
    </r>
    <r>
      <rPr>
        <b/>
        <sz val="9"/>
        <rFont val="Times New Roman"/>
        <family val="1"/>
        <charset val="204"/>
      </rPr>
      <t>Cdbop</t>
    </r>
    <r>
      <rPr>
        <sz val="9"/>
        <rFont val="Times New Roman"/>
        <family val="1"/>
        <charset val="204"/>
      </rPr>
      <t xml:space="preserve"> - число детей, в отношении которых установлено диспансерное наблюдение по поводу болезней органов пищеварения за период;
</t>
    </r>
    <r>
      <rPr>
        <b/>
        <sz val="9"/>
        <rFont val="Times New Roman"/>
        <family val="1"/>
        <charset val="204"/>
      </rPr>
      <t>Cpbop</t>
    </r>
    <r>
      <rPr>
        <sz val="9"/>
        <rFont val="Times New Roman"/>
        <family val="1"/>
        <charset val="204"/>
      </rPr>
      <t xml:space="preserve"> - общее число детей с впервые в жизни установленными диагнозами болезней органов пищеварения за период.</t>
    </r>
  </si>
  <si>
    <t>Dbop</t>
  </si>
  <si>
    <t>Cdbop</t>
  </si>
  <si>
    <t>Cpbop</t>
  </si>
  <si>
    <t>Ddbsk</t>
  </si>
  <si>
    <t>Cdbsk</t>
  </si>
  <si>
    <t>Cpbsk</t>
  </si>
  <si>
    <r>
      <rPr>
        <b/>
        <sz val="9"/>
        <rFont val="Times New Roman"/>
        <family val="1"/>
        <charset val="204"/>
      </rPr>
      <t>Ddbes =Cdbes/Cpbes×100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Ddbe</t>
    </r>
    <r>
      <rPr>
        <sz val="9"/>
        <rFont val="Times New Roman"/>
        <family val="1"/>
        <charset val="204"/>
      </rPr>
      <t xml:space="preserve">s - доля детей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период;
</t>
    </r>
    <r>
      <rPr>
        <b/>
        <sz val="9"/>
        <rFont val="Times New Roman"/>
        <family val="1"/>
        <charset val="204"/>
      </rPr>
      <t xml:space="preserve">Cdbes </t>
    </r>
    <r>
      <rPr>
        <sz val="9"/>
        <rFont val="Times New Roman"/>
        <family val="1"/>
        <charset val="204"/>
      </rPr>
      <t xml:space="preserve">- число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период;
</t>
    </r>
    <r>
      <rPr>
        <b/>
        <sz val="9"/>
        <rFont val="Times New Roman"/>
        <family val="1"/>
        <charset val="204"/>
      </rPr>
      <t>Cpbes</t>
    </r>
    <r>
      <rPr>
        <sz val="9"/>
        <rFont val="Times New Roman"/>
        <family val="1"/>
        <charset val="204"/>
      </rPr>
      <t xml:space="preserve"> - общее число детей с впервые в жизни установленными диагнозами болезней эндокринной системы, расстройства питания и нарушения обмена веществ за период.</t>
    </r>
  </si>
  <si>
    <t>Cpbes</t>
  </si>
  <si>
    <t>Cdbes</t>
  </si>
  <si>
    <t xml:space="preserve">Ddbes </t>
  </si>
  <si>
    <r>
      <rPr>
        <b/>
        <sz val="9"/>
        <rFont val="Times New Roman"/>
        <family val="1"/>
        <charset val="204"/>
      </rPr>
      <t>Dth 0-17 =(D 0-17)/(Nas 0-17)×100000</t>
    </r>
    <r>
      <rPr>
        <sz val="9"/>
        <rFont val="Times New Roman"/>
        <family val="1"/>
        <charset val="204"/>
      </rPr>
      <t xml:space="preserve"> ,
где:
</t>
    </r>
    <r>
      <rPr>
        <b/>
        <sz val="9"/>
        <rFont val="Times New Roman"/>
        <family val="1"/>
        <charset val="204"/>
      </rPr>
      <t xml:space="preserve">Dth 0-17 </t>
    </r>
    <r>
      <rPr>
        <sz val="9"/>
        <rFont val="Times New Roman"/>
        <family val="1"/>
        <charset val="204"/>
      </rPr>
      <t xml:space="preserve">– смертность детей в возрасте 0-17 лет за период в медицинских организациях, имеющих прикрепленное население;
</t>
    </r>
    <r>
      <rPr>
        <b/>
        <sz val="9"/>
        <rFont val="Times New Roman"/>
        <family val="1"/>
        <charset val="204"/>
      </rPr>
      <t>D 0-17</t>
    </r>
    <r>
      <rPr>
        <sz val="9"/>
        <rFont val="Times New Roman"/>
        <family val="1"/>
        <charset val="204"/>
      </rPr>
      <t xml:space="preserve"> – число умерших детей в возрасте 0-17 лет включительно среди прикрепленного населения за период;
</t>
    </r>
    <r>
      <rPr>
        <b/>
        <sz val="9"/>
        <rFont val="Times New Roman"/>
        <family val="1"/>
        <charset val="204"/>
      </rPr>
      <t>Nas 0-17</t>
    </r>
    <r>
      <rPr>
        <sz val="9"/>
        <rFont val="Times New Roman"/>
        <family val="1"/>
        <charset val="204"/>
      </rPr>
      <t xml:space="preserve"> – численность прикрепленного населения детей в возрасте 0-17 лет включительно за период.</t>
    </r>
  </si>
  <si>
    <t>Nas 0-17</t>
  </si>
  <si>
    <t xml:space="preserve">Dth 0-17 </t>
  </si>
  <si>
    <t>D 0-17</t>
  </si>
  <si>
    <t>K</t>
  </si>
  <si>
    <t xml:space="preserve">W </t>
  </si>
  <si>
    <t>Kотк</t>
  </si>
  <si>
    <r>
      <rPr>
        <b/>
        <sz val="9"/>
        <rFont val="Times New Roman"/>
        <family val="1"/>
        <charset val="204"/>
      </rPr>
      <t>W =Kотк/K×100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W</t>
    </r>
    <r>
      <rPr>
        <sz val="9"/>
        <rFont val="Times New Roman"/>
        <family val="1"/>
        <charset val="204"/>
      </rPr>
      <t xml:space="preserve"> – доля женщин, отказавшихся от искусственного прерывания беременности, от числа женщин, прошедших доабортное консультирование за период;
</t>
    </r>
    <r>
      <rPr>
        <b/>
        <sz val="9"/>
        <rFont val="Times New Roman"/>
        <family val="1"/>
        <charset val="204"/>
      </rPr>
      <t>Kотк</t>
    </r>
    <r>
      <rPr>
        <sz val="9"/>
        <rFont val="Times New Roman"/>
        <family val="1"/>
        <charset val="204"/>
      </rPr>
      <t xml:space="preserve"> – число женщин, отказавшихся от искусственного прерывания беременности; 
</t>
    </r>
    <r>
      <rPr>
        <b/>
        <sz val="9"/>
        <rFont val="Times New Roman"/>
        <family val="1"/>
        <charset val="204"/>
      </rPr>
      <t>K</t>
    </r>
    <r>
      <rPr>
        <sz val="9"/>
        <rFont val="Times New Roman"/>
        <family val="1"/>
        <charset val="204"/>
      </rPr>
      <t xml:space="preserve"> – общее число женщин, прошедших доабортное консультирование за период.</t>
    </r>
  </si>
  <si>
    <t>Vbcovid</t>
  </si>
  <si>
    <t xml:space="preserve">Fbcovid </t>
  </si>
  <si>
    <r>
      <rPr>
        <b/>
        <sz val="9"/>
        <rFont val="Times New Roman"/>
        <family val="1"/>
        <charset val="204"/>
      </rPr>
      <t>Vbcovid =Fbcovid/Pbcovid×100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Vbcovid</t>
    </r>
    <r>
      <rPr>
        <sz val="9"/>
        <rFont val="Times New Roman"/>
        <family val="1"/>
        <charset val="204"/>
      </rPr>
      <t xml:space="preserve"> –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периода;
</t>
    </r>
    <r>
      <rPr>
        <b/>
        <sz val="9"/>
        <rFont val="Times New Roman"/>
        <family val="1"/>
        <charset val="204"/>
      </rPr>
      <t xml:space="preserve">Fbcovid </t>
    </r>
    <r>
      <rPr>
        <sz val="9"/>
        <rFont val="Times New Roman"/>
        <family val="1"/>
        <charset val="204"/>
      </rPr>
      <t xml:space="preserve">– фактическое число беременных женщин, вакцинированных от коронавирусной инфекции COVID-19, за период;
</t>
    </r>
    <r>
      <rPr>
        <b/>
        <sz val="9"/>
        <rFont val="Times New Roman"/>
        <family val="1"/>
        <charset val="204"/>
      </rPr>
      <t>Pbcovid</t>
    </r>
    <r>
      <rPr>
        <sz val="9"/>
        <rFont val="Times New Roman"/>
        <family val="1"/>
        <charset val="204"/>
      </rPr>
      <t xml:space="preserve"> – число женщин, состоящих на учете по беременности и родам на начало периода.</t>
    </r>
  </si>
  <si>
    <t>Pbcovid</t>
  </si>
  <si>
    <t>10%                                              (100% плана или более)</t>
  </si>
  <si>
    <t>89%                                              (100% плана или более)</t>
  </si>
  <si>
    <r>
      <rPr>
        <b/>
        <sz val="9"/>
        <rFont val="Times New Roman"/>
        <family val="1"/>
        <charset val="204"/>
      </rPr>
      <t>Zшм =Aшм/Vшм×100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Z шм</t>
    </r>
    <r>
      <rPr>
        <sz val="9"/>
        <rFont val="Times New Roman"/>
        <family val="1"/>
        <charset val="204"/>
      </rPr>
      <t xml:space="preserve"> –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период;
</t>
    </r>
    <r>
      <rPr>
        <b/>
        <sz val="9"/>
        <rFont val="Times New Roman"/>
        <family val="1"/>
        <charset val="204"/>
      </rPr>
      <t xml:space="preserve">A шм </t>
    </r>
    <r>
      <rPr>
        <sz val="9"/>
        <rFont val="Times New Roman"/>
        <family val="1"/>
        <charset val="204"/>
      </rPr>
      <t xml:space="preserve">– число женщин с установленным диагнозом злокачественное новообразование шейки матки, выявленным впервые при диспансеризации;
</t>
    </r>
    <r>
      <rPr>
        <b/>
        <sz val="9"/>
        <rFont val="Times New Roman"/>
        <family val="1"/>
        <charset val="204"/>
      </rPr>
      <t>V шм</t>
    </r>
    <r>
      <rPr>
        <sz val="9"/>
        <rFont val="Times New Roman"/>
        <family val="1"/>
        <charset val="204"/>
      </rPr>
      <t xml:space="preserve"> – общее число женщин с установленным диагнозом злокачественное новообразование шейки матки за период.</t>
    </r>
  </si>
  <si>
    <t>Z шм</t>
  </si>
  <si>
    <t>A ш</t>
  </si>
  <si>
    <t>V шм</t>
  </si>
  <si>
    <r>
      <rPr>
        <b/>
        <sz val="9"/>
        <rFont val="Times New Roman"/>
        <family val="1"/>
        <charset val="204"/>
      </rPr>
      <t>Zмж =Aмж/Vмж×100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Z мж</t>
    </r>
    <r>
      <rPr>
        <sz val="9"/>
        <rFont val="Times New Roman"/>
        <family val="1"/>
        <charset val="204"/>
      </rPr>
      <t xml:space="preserve"> – 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период;
</t>
    </r>
    <r>
      <rPr>
        <b/>
        <sz val="9"/>
        <rFont val="Times New Roman"/>
        <family val="1"/>
        <charset val="204"/>
      </rPr>
      <t>A мж</t>
    </r>
    <r>
      <rPr>
        <sz val="9"/>
        <rFont val="Times New Roman"/>
        <family val="1"/>
        <charset val="204"/>
      </rPr>
      <t xml:space="preserve"> –число женщин с установленным диагнозом злокачественное новообразование молочной железы, выявленным впервые при диспансеризации;
</t>
    </r>
    <r>
      <rPr>
        <b/>
        <sz val="9"/>
        <rFont val="Times New Roman"/>
        <family val="1"/>
        <charset val="204"/>
      </rPr>
      <t>V мж</t>
    </r>
    <r>
      <rPr>
        <sz val="9"/>
        <rFont val="Times New Roman"/>
        <family val="1"/>
        <charset val="204"/>
      </rPr>
      <t xml:space="preserve"> – общее число женщин с установленным диагнозом злокачественное новообразование молочной железы за период.</t>
    </r>
  </si>
  <si>
    <t>V мж</t>
  </si>
  <si>
    <t>A мж</t>
  </si>
  <si>
    <t>Z мж</t>
  </si>
  <si>
    <r>
      <rPr>
        <b/>
        <sz val="9"/>
        <rFont val="Times New Roman"/>
        <family val="1"/>
        <charset val="204"/>
      </rPr>
      <t>B =S/(U )×100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В</t>
    </r>
    <r>
      <rPr>
        <sz val="9"/>
        <rFont val="Times New Roman"/>
        <family val="1"/>
        <charset val="204"/>
      </rPr>
      <t xml:space="preserve"> –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период;
</t>
    </r>
    <r>
      <rPr>
        <b/>
        <sz val="9"/>
        <rFont val="Times New Roman"/>
        <family val="1"/>
        <charset val="204"/>
      </rPr>
      <t>S</t>
    </r>
    <r>
      <rPr>
        <sz val="9"/>
        <rFont val="Times New Roman"/>
        <family val="1"/>
        <charset val="204"/>
      </rPr>
      <t xml:space="preserve"> – 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период;
</t>
    </r>
    <r>
      <rPr>
        <b/>
        <sz val="9"/>
        <rFont val="Times New Roman"/>
        <family val="1"/>
        <charset val="204"/>
      </rPr>
      <t>U</t>
    </r>
    <r>
      <rPr>
        <sz val="9"/>
        <rFont val="Times New Roman"/>
        <family val="1"/>
        <charset val="204"/>
      </rPr>
      <t xml:space="preserve"> – общее число женщин, состоявших на учете по поводу беременности и родов за период, с родоразрешением за период.</t>
    </r>
  </si>
  <si>
    <t>U</t>
  </si>
  <si>
    <t>S</t>
  </si>
  <si>
    <t xml:space="preserve">В </t>
  </si>
  <si>
    <t>Прирост &lt; 5 % -
 0 баллов;
Прирост ≥ 5 % -
 1 балл;
Прирост ≥ 10 % -
 2 балла</t>
  </si>
  <si>
    <t>Уменьшение &lt; 5 % - 0 баллов;
Уменьшение ≥ 5 % - 1 балла;
Уменьшение  ≥ 10 % - 2 балла</t>
  </si>
  <si>
    <t>СВОД ПО МАГАДАНСКОЙ ОБЛАСТИ</t>
  </si>
  <si>
    <t>ИТОГО:</t>
  </si>
  <si>
    <t>ИТОГО</t>
  </si>
  <si>
    <t>баллы</t>
  </si>
  <si>
    <t>показатели</t>
  </si>
  <si>
    <t>выполненные</t>
  </si>
  <si>
    <t>II</t>
  </si>
  <si>
    <t>III</t>
  </si>
  <si>
    <t>группы</t>
  </si>
  <si>
    <t xml:space="preserve">МОГБУЗ "Городская поликлиника" </t>
  </si>
  <si>
    <t>-</t>
  </si>
  <si>
    <t>Наименование МО</t>
  </si>
  <si>
    <t>Процент фактического выполнения показателей</t>
  </si>
  <si>
    <t>1 часть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</si>
  <si>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</si>
  <si>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численность прикрепленного населения в j-м периоде ко всем медицинским организациям II и III групп.</t>
  </si>
  <si>
    <t>человек</t>
  </si>
  <si>
    <t>рублей</t>
  </si>
  <si>
    <t>где:</t>
  </si>
  <si>
    <t>2 часть</t>
  </si>
  <si>
    <t>– распределение 30 процентов от объема средств с учетом показателей результативности за соответствующий период.</t>
  </si>
  <si>
    <t>критерий отбора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</si>
  <si>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</si>
  <si>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</si>
  <si>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</si>
  <si>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</si>
  <si>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</si>
  <si>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</si>
  <si>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>Максимальные баллы</t>
  </si>
  <si>
    <t>совокупный объем средств на стимулирование медицинских организаций за 1 полугодие, рублей</t>
  </si>
  <si>
    <t>в том числе:</t>
  </si>
  <si>
    <t xml:space="preserve"> - объем средств, направляемый в ГБУЗ "Магаданскую областную больницу"</t>
  </si>
  <si>
    <t>1.) для Магаданского филиала АО «Страховая компания «СОГАЗ-Мед»:</t>
  </si>
  <si>
    <t>2.) для филиала АО "ГСМК "Сахамедстрах" в г. Магадане Магаданской области</t>
  </si>
  <si>
    <t xml:space="preserve"> - объем средств, направляемый в ГБУЗ "Магаданская областная больница" (II группа) Магаданским филиалом АО «Страховая компания «СОГАЗ-Мед»</t>
  </si>
  <si>
    <t xml:space="preserve"> - численность прикрепленного населения в 1 полугодии 2022 года к ГБУЗ "Магаданская областная детская больница" застрахованных в Магаданском филиале АО «Страховая компания «СОГАЗ-Мед»</t>
  </si>
  <si>
    <t xml:space="preserve"> - численность прикрепленного населения в 1 полугодии 2022 года к ГБУЗ "Магаданская областная детская больница"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</si>
  <si>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"Магаданская областная детская больница" (II группа) филиалом АО "ГСМК "Сахамедстрах" в г. Магадане Магаданской области</t>
  </si>
  <si>
    <t>ПРИЛОЖЕНИЕ № 1</t>
  </si>
  <si>
    <t>1.1. МОГБУЗ "ГОРОДСКАЯ ПОЛИКЛИНИКА"</t>
  </si>
  <si>
    <t>1.2. ГБУЗ "МАГАДАНСКАЯ ОБЛАСТНАЯ ДЕТСКАЯ БОЛЬНИЦА"</t>
  </si>
  <si>
    <t>1.3. ГБУЗ "МАГАДАНСКАЯ ОБЛАСТНАЯ БОЛЬНИЦА"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</si>
  <si>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</si>
  <si>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ГБУЗ "Магаданская областная больница"</t>
  </si>
  <si>
    <t>Объем средств, направляемый в медицинские организации по итогам оценки достижения значений показателей результативности деятельности</t>
  </si>
  <si>
    <t>ПРИЛОЖЕНИЕ № 2</t>
  </si>
  <si>
    <t>ПРИЛОЖЕНИЕ № 3</t>
  </si>
  <si>
    <r>
      <rPr>
        <sz val="20"/>
        <rFont val="Times New Roman"/>
        <family val="1"/>
        <charset val="204"/>
      </rPr>
      <t>ОС</t>
    </r>
    <r>
      <rPr>
        <sz val="11"/>
        <rFont val="Times New Roman"/>
        <family val="1"/>
        <charset val="204"/>
      </rPr>
      <t>РД</t>
    </r>
    <r>
      <rPr>
        <sz val="10"/>
        <rFont val="Times New Roman"/>
        <family val="1"/>
        <charset val="204"/>
      </rPr>
      <t>(нас)</t>
    </r>
    <r>
      <rPr>
        <sz val="11"/>
        <rFont val="Times New Roman"/>
        <family val="1"/>
        <charset val="204"/>
      </rPr>
      <t>смо</t>
    </r>
    <r>
      <rPr>
        <sz val="8"/>
        <rFont val="Times New Roman"/>
        <family val="1"/>
        <charset val="204"/>
      </rPr>
      <t>i</t>
    </r>
  </si>
  <si>
    <r>
      <rPr>
        <sz val="20"/>
        <rFont val="Times New Roman"/>
        <family val="1"/>
        <charset val="204"/>
      </rPr>
      <t>Числ</t>
    </r>
    <r>
      <rPr>
        <sz val="11"/>
        <rFont val="Times New Roman"/>
        <family val="1"/>
        <charset val="204"/>
      </rPr>
      <t>(смо)</t>
    </r>
    <r>
      <rPr>
        <sz val="8"/>
        <rFont val="Times New Roman"/>
        <family val="1"/>
        <charset val="204"/>
      </rPr>
      <t>i</t>
    </r>
  </si>
  <si>
    <t>I*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</si>
  <si>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2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2"/>
        <rFont val="Times New Roman"/>
        <family val="1"/>
        <charset val="204"/>
      </rPr>
      <t xml:space="preserve"> равняется нулю</t>
    </r>
    <r>
      <rPr>
        <i/>
        <u/>
        <sz val="12"/>
        <rFont val="Times New Roman"/>
        <family val="1"/>
        <charset val="204"/>
      </rPr>
      <t>.</t>
    </r>
  </si>
  <si>
    <t>x</t>
  </si>
  <si>
    <t>Выполнение плана вакцинации взрослых граждан против новой коронавирусной инфекции (COVID-19) по эпидемиологическим показаниям за период).</t>
  </si>
  <si>
    <r>
      <t xml:space="preserve">Доля беременных женщин, вакцинированных </t>
    </r>
    <r>
      <rPr>
        <sz val="9"/>
        <color rgb="FFC00000"/>
        <rFont val="Times New Roman"/>
        <family val="1"/>
        <charset val="204"/>
      </rPr>
      <t xml:space="preserve">против новой </t>
    </r>
    <r>
      <rPr>
        <sz val="9"/>
        <rFont val="Times New Roman"/>
        <family val="1"/>
        <charset val="204"/>
      </rPr>
      <t>коронавирусной инфекции (COVID-19), за период, от числа женщин, состоящих на учете по беременности и родам на начало периода.</t>
    </r>
  </si>
  <si>
    <t>Мониторинг достижения значений показателей результативности деятельности за  2022 год (на основании сведений о медицинской помощи за период декабрь 2021г. – ноябрь 2022г.)</t>
  </si>
  <si>
    <t xml:space="preserve">Целевое значение показателя на 2022 год </t>
  </si>
  <si>
    <t>за год (выбранный период)</t>
  </si>
  <si>
    <t>за 2022 год</t>
  </si>
  <si>
    <t>ГБУЗ "Магаданская областная детская больница"</t>
  </si>
  <si>
    <r>
      <t xml:space="preserve">Объем средств, направляемый в </t>
    </r>
    <r>
      <rPr>
        <b/>
        <u/>
        <sz val="14"/>
        <color rgb="FF0000FF"/>
        <rFont val="Times New Roman"/>
        <family val="1"/>
        <charset val="204"/>
      </rPr>
      <t>ГБУЗ "Магаданскую областную детскую больницу"</t>
    </r>
    <r>
      <rPr>
        <b/>
        <sz val="14"/>
        <color rgb="FF0000FF"/>
        <rFont val="Times New Roman"/>
        <family val="1"/>
        <charset val="204"/>
      </rPr>
      <t xml:space="preserve">                                                                                                (II группа) за 2022 год при распределении </t>
    </r>
    <r>
      <rPr>
        <b/>
        <u/>
        <sz val="14"/>
        <color rgb="FF0000FF"/>
        <rFont val="Times New Roman"/>
        <family val="1"/>
        <charset val="204"/>
      </rPr>
      <t>70 процентов</t>
    </r>
    <r>
      <rPr>
        <b/>
        <sz val="14"/>
        <color rgb="FF0000FF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</si>
  <si>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Факт за декабрь 2018 года - ноябрь 2019 года</t>
  </si>
  <si>
    <t>Факт за декабрь 2019 года - ноябрь 2020 года</t>
  </si>
  <si>
    <t>Факт за декабрь 2020 года - ноябрь 2021 года</t>
  </si>
  <si>
    <t>Факт Факт за декабрь 2020 года - ноябрь 2021 года (для показателей смертности - среднее значение за  2019-2021 гг.)</t>
  </si>
  <si>
    <t>Фактически достигнутое значение показателя заза период декабрь 2021г. – ноябрь 2022г.</t>
  </si>
  <si>
    <t xml:space="preserve"> -это отдали за 1 полугодие</t>
  </si>
  <si>
    <t xml:space="preserve"> -это сумма результативности на 2022 год</t>
  </si>
  <si>
    <t>Факт за декабрь 2020 год</t>
  </si>
  <si>
    <t>Факт за декабрь 2019 год</t>
  </si>
  <si>
    <t>Факт за 2021 год</t>
  </si>
  <si>
    <t xml:space="preserve">Прирост &lt; 3 % - 0 баллов;
Прирост ≥ 3 % - 0,5 балла;
Прирост ≥ 7 % - 1 балл;
Значение показателя в текущем периоде выше среднего значения по субъекту Российской Федерации &lt;****&gt; в текущем периоде (далее – выше среднего) - 0,5 балла;
В текущем периоде достигнуто максимально возможное значение показателя (далее – максимально возможное значение) - 1 балл
Прирост ≥ 7 % - 
1 балл
</t>
  </si>
  <si>
    <t>Прирост &lt; 5 % - 
0 баллов;
Прирост ≥ 5 % - 
1 балл;
Прирост ≥ 10 % - 
2 балла;
Выше среднего - 1 балл;
Максимально возможное значение - 2 балла</t>
  </si>
  <si>
    <t xml:space="preserve">Прирост &lt; 5 % - 
0 баллов;
Прирост ≥ 5 % - 
0,5 балла;
Прирост ≥ 10 % - 
1 балл;
Выше среднего - 0,5 балла;
Максимально возможное значение - 1 балл
</t>
  </si>
  <si>
    <t>Прирост &lt; 3 % -
 0 баллов;
Прирост ≥ 3 % -
 1 балл;
Прирост ≥ 7 % -
 2 балла
Выше среднего - 1 балл;
Максимально возможное значение - 2 балла
Прирост ≥ 7 % -
 2 балла</t>
  </si>
  <si>
    <t xml:space="preserve">Уменьшение &lt; 5 % - 0 баллов;
Уменьшение ≥ 5 % - 0,5 балла;
Уменьшение
 ≥ 10 % - 1 балл;
Значение показателя в текущем периоде ниже среднего значения по субъекту Российской Федерации &lt;****&gt; в текущем периоде (далее – ниже среднего) - 0,5 балла;
В текущем периоде достигнуто минимально возможное значение показателя (далее – минимально возможное значение) - 1 балл
</t>
  </si>
  <si>
    <t>80%                                                                       (100% плана или более)                                                                                           Выше среднего - 0,5 балла</t>
  </si>
  <si>
    <t>80%                                                                       (100% плана или более)                                                                                           Выше среднего - 1,0 балл</t>
  </si>
  <si>
    <t xml:space="preserve">Уменьшение &lt; 5% - 0 баллов; Уменьшение ≥ 5 % - 0,5 балла;
Уменьшение 
≥ 10 % - 1 балл;
Ниже среднего - 0,5 балла;
Минимально возможное значение - 1 балл
</t>
  </si>
  <si>
    <t xml:space="preserve">Уменьшение &lt; 3 % - 0 баллов;
Уменьшение ≥ 3 % - 1 балл;
Уменьшение 
≥ 7 % - 2 балла;
Ниже среднего - 1 балл;
Минимально возможное значение - 2 балла
</t>
  </si>
  <si>
    <t xml:space="preserve">Уменьшение &lt; 5 % - 0 баллов;
Уменьшение ≥ 5 % - 0,5 балла;
Уменьшение 
≥ 10 % - 1 балл;
Ниже среднего - 0,5 балла;
Минимально возможное значение - 1 балл
</t>
  </si>
  <si>
    <t xml:space="preserve">Увеличение показателя смертности – 0 баллов;
Без динамики или уменьшение
 &lt; 2% – 0,5 баллов;
Уменьшение 
от 2 до 5% - 1 балл;
Уменьшение от 5 до 10% - 2 балла;
Уменьшение 
≥ 10 % - 3 балла;
Ниже среднего - 0,5 баллов;
Минимально возможное значение - 3 балла
</t>
  </si>
  <si>
    <t xml:space="preserve">Уменьшение &lt; 3% - 0 баллов;
Уменьшение  ≥3% - 1,5 балла;
Уменьшение ≥ 7% - 3 балла
Ниже среднего - 1,5 балла;
Минимально возможное значение - 3 балла
</t>
  </si>
  <si>
    <t>70%                                              (100 % от числа подлежащих диспансерному наблюдению)                                                                 Выше среднего - 0,5 балла</t>
  </si>
  <si>
    <t>95%                                                                      (100% плана или более)                                                     Выше среднего - 0,5 балла</t>
  </si>
  <si>
    <t>70%                                              (100 % от числа подлежащих диспансерному наблюдению)                                                                 Выше среднего - 1,0 балл</t>
  </si>
  <si>
    <t xml:space="preserve">Увеличение показателя смертности – 0 баллов;
 Без динамики или уменьшение до 2% – 0,5 баллов;
Уменьшение от 2 до 5% - 1 балл;
Уменьшение от 5 до 10% - 2 балла;
Уменьшение 
≥ 10 % - 3 балла;
Ниже среднего - 0,5 балла;
Минимально возможное значение - 3 балла
</t>
  </si>
  <si>
    <t xml:space="preserve">Прирост &lt; 5 % - 0 баллов;
Прирост ≥ 5 % - 0,5 балла;
Прирост ≥ 10 % - 1 балл;
Выше среднего - 0,5 балла;
Максимально возможное значение - 1 балл
</t>
  </si>
  <si>
    <t>10%                                              (100% плана или более)                                           Выше среднего - 0,5 балла</t>
  </si>
  <si>
    <t>89%                                              (100% плана или более)                            Выше среднего – 0,5 балла</t>
  </si>
  <si>
    <t>95%                                                           (100% плана или более)                                                                               Выше среднего - 1 балл</t>
  </si>
  <si>
    <t xml:space="preserve">Прирост &lt; 3 % -
 0 баллов;
Прирост ≥ 3 % -
 1 балл;
Прирост ≥ 7 % -
 2 балла
Выше среднего - 1 балл;
Максимально возможное значение - 2 балла
</t>
  </si>
  <si>
    <t>выполнившие до 40 процентов показателей</t>
  </si>
  <si>
    <t>от 40 до 60 процентов показателей</t>
  </si>
  <si>
    <t>свыше 60 процентов показателей</t>
  </si>
  <si>
    <t xml:space="preserve"> - численность прикрепленного населения в 2022 году к ГБУЗ "Магаданская областная детская больница".</t>
  </si>
  <si>
    <t>– распределение 70 процентов* от объема средств с учетом показателей результативности за соответствующий период.</t>
  </si>
  <si>
    <t xml:space="preserve"> * Если по итогам года отсутствуют медицинские организации, включенные в III группу, средства, предназначенные для осуществления стимулирующих выплат медицинским организациям III группы, распределяются между медицинскими организациями II группы в соответствии с установленной методикой (с учетом численности прикрепленного населения).</t>
  </si>
  <si>
    <r>
      <t xml:space="preserve"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рублей* </t>
    </r>
    <r>
      <rPr>
        <b/>
        <i/>
        <sz val="12"/>
        <rFont val="Times New Roman"/>
        <family val="1"/>
        <charset val="204"/>
      </rPr>
      <t>(так как по итогам года отстутствую медицинские организации III группы весь объём стимулирующих выплат распределяется на МО II группы)</t>
    </r>
    <r>
      <rPr>
        <sz val="12"/>
        <rFont val="Times New Roman"/>
        <family val="1"/>
        <charset val="204"/>
      </rPr>
      <t>;</t>
    </r>
  </si>
  <si>
    <t>совокупный объем средств на стимулирование медицинских организаций за 2 полугодие, рублей</t>
  </si>
  <si>
    <t>за 2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</si>
</sst>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0.00"/>
    <numFmt numFmtId="165" formatCode="##0"/>
    <numFmt numFmtId="166" formatCode="0.00000"/>
    <numFmt numFmtId="167" formatCode="##0.0"/>
    <numFmt numFmtId="168" formatCode="0.0%"/>
    <numFmt numFmtId="169" formatCode="0.0000"/>
    <numFmt numFmtId="170" formatCode="0.0"/>
    <numFmt numFmtId="171" formatCode="0.000%"/>
    <numFmt numFmtId="172" formatCode="0.0000%"/>
  </numFmts>
  <fonts count="48" x14ac:knownFonts="1">
    <font>
      <sz val="11"/>
      <name val="Calibri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i/>
      <sz val="9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rgb="FF0000FF"/>
      <name val="Calibri"/>
      <family val="2"/>
      <charset val="204"/>
    </font>
    <font>
      <sz val="9"/>
      <color rgb="FFC00000"/>
      <name val="Times New Roman"/>
      <family val="1"/>
      <charset val="204"/>
    </font>
    <font>
      <b/>
      <sz val="11"/>
      <color rgb="FF0000FF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name val="Calibri"/>
      <family val="2"/>
      <charset val="204"/>
    </font>
    <font>
      <sz val="10"/>
      <color rgb="FF0000FF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FF"/>
      <name val="Calibri"/>
      <family val="2"/>
      <charset val="204"/>
    </font>
    <font>
      <b/>
      <sz val="14"/>
      <color rgb="FF0000FF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i/>
      <sz val="9"/>
      <color rgb="FFC00000"/>
      <name val="Times New Roman"/>
      <family val="1"/>
      <charset val="204"/>
    </font>
    <font>
      <b/>
      <sz val="12"/>
      <color rgb="FFC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C00000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color rgb="FF7030A0"/>
      <name val="Calibri"/>
      <family val="2"/>
      <charset val="204"/>
    </font>
    <font>
      <b/>
      <sz val="14"/>
      <color rgb="FFC00000"/>
      <name val="Times New Roman"/>
      <family val="1"/>
      <charset val="204"/>
    </font>
    <font>
      <sz val="11"/>
      <color rgb="FFC00000"/>
      <name val="Calibri"/>
      <family val="2"/>
      <charset val="204"/>
    </font>
    <font>
      <b/>
      <sz val="9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5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10" fontId="2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5" fontId="3" fillId="5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2" fillId="6" borderId="9" xfId="0" applyNumberFormat="1" applyFont="1" applyFill="1" applyBorder="1" applyAlignment="1">
      <alignment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15" fillId="0" borderId="0" xfId="0" applyNumberFormat="1" applyFont="1"/>
    <xf numFmtId="0" fontId="16" fillId="0" borderId="1" xfId="0" applyFont="1" applyBorder="1"/>
    <xf numFmtId="0" fontId="0" fillId="0" borderId="1" xfId="0" applyBorder="1"/>
    <xf numFmtId="0" fontId="16" fillId="3" borderId="1" xfId="0" applyFont="1" applyFill="1" applyBorder="1"/>
    <xf numFmtId="167" fontId="16" fillId="3" borderId="1" xfId="0" applyNumberFormat="1" applyFont="1" applyFill="1" applyBorder="1"/>
    <xf numFmtId="168" fontId="0" fillId="0" borderId="0" xfId="0" applyNumberFormat="1"/>
    <xf numFmtId="0" fontId="7" fillId="0" borderId="0" xfId="0" applyFont="1"/>
    <xf numFmtId="0" fontId="17" fillId="0" borderId="0" xfId="0" applyFont="1"/>
    <xf numFmtId="168" fontId="1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/>
    <xf numFmtId="0" fontId="14" fillId="0" borderId="15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/>
    </xf>
    <xf numFmtId="167" fontId="19" fillId="3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/>
    <xf numFmtId="165" fontId="13" fillId="4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7" fontId="23" fillId="3" borderId="1" xfId="0" applyNumberFormat="1" applyFont="1" applyFill="1" applyBorder="1"/>
    <xf numFmtId="0" fontId="2" fillId="6" borderId="9" xfId="0" applyFont="1" applyFill="1" applyBorder="1" applyAlignment="1">
      <alignment horizontal="center" vertical="center" wrapText="1"/>
    </xf>
    <xf numFmtId="0" fontId="23" fillId="3" borderId="0" xfId="0" applyFont="1" applyFill="1"/>
    <xf numFmtId="165" fontId="23" fillId="3" borderId="0" xfId="0" applyNumberFormat="1" applyFont="1" applyFill="1"/>
    <xf numFmtId="167" fontId="23" fillId="3" borderId="0" xfId="0" applyNumberFormat="1" applyFont="1" applyFill="1"/>
    <xf numFmtId="0" fontId="18" fillId="0" borderId="0" xfId="0" applyFont="1"/>
    <xf numFmtId="0" fontId="28" fillId="0" borderId="0" xfId="0" applyFont="1"/>
    <xf numFmtId="0" fontId="29" fillId="0" borderId="0" xfId="0" applyFont="1"/>
    <xf numFmtId="0" fontId="33" fillId="0" borderId="0" xfId="0" applyFont="1"/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168" fontId="33" fillId="0" borderId="1" xfId="0" applyNumberFormat="1" applyFont="1" applyBorder="1"/>
    <xf numFmtId="0" fontId="31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0" fillId="5" borderId="0" xfId="0" applyFill="1"/>
    <xf numFmtId="0" fontId="23" fillId="5" borderId="0" xfId="0" applyFont="1" applyFill="1"/>
    <xf numFmtId="0" fontId="35" fillId="0" borderId="0" xfId="0" applyFont="1"/>
    <xf numFmtId="0" fontId="18" fillId="0" borderId="0" xfId="0" applyFont="1" applyAlignment="1">
      <alignment horizontal="right"/>
    </xf>
    <xf numFmtId="0" fontId="36" fillId="3" borderId="0" xfId="0" applyFont="1" applyFill="1"/>
    <xf numFmtId="0" fontId="29" fillId="3" borderId="0" xfId="0" applyFont="1" applyFill="1"/>
    <xf numFmtId="4" fontId="20" fillId="5" borderId="0" xfId="0" applyNumberFormat="1" applyFont="1" applyFill="1"/>
    <xf numFmtId="4" fontId="36" fillId="3" borderId="0" xfId="0" applyNumberFormat="1" applyFont="1" applyFill="1"/>
    <xf numFmtId="0" fontId="37" fillId="0" borderId="0" xfId="0" applyFont="1"/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6" fontId="15" fillId="0" borderId="0" xfId="0" applyNumberFormat="1" applyFont="1" applyAlignment="1">
      <alignment horizontal="center"/>
    </xf>
    <xf numFmtId="0" fontId="34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169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70" fontId="14" fillId="0" borderId="0" xfId="0" applyNumberFormat="1" applyFont="1"/>
    <xf numFmtId="0" fontId="44" fillId="0" borderId="0" xfId="0" applyFont="1"/>
    <xf numFmtId="166" fontId="44" fillId="0" borderId="0" xfId="0" applyNumberFormat="1" applyFont="1"/>
    <xf numFmtId="170" fontId="19" fillId="0" borderId="0" xfId="0" applyNumberFormat="1" applyFont="1"/>
    <xf numFmtId="0" fontId="33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9" fillId="0" borderId="0" xfId="0" applyFont="1"/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45" fillId="0" borderId="0" xfId="0" applyNumberFormat="1" applyFont="1"/>
    <xf numFmtId="0" fontId="46" fillId="0" borderId="0" xfId="0" applyFont="1"/>
    <xf numFmtId="0" fontId="47" fillId="3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165" fontId="2" fillId="6" borderId="9" xfId="0" applyNumberFormat="1" applyFont="1" applyFill="1" applyBorder="1" applyAlignment="1">
      <alignment vertical="center" wrapText="1"/>
    </xf>
    <xf numFmtId="165" fontId="2" fillId="6" borderId="9" xfId="0" applyNumberFormat="1" applyFont="1" applyFill="1" applyBorder="1" applyAlignment="1">
      <alignment horizontal="center" vertical="center" wrapText="1"/>
    </xf>
    <xf numFmtId="1" fontId="1" fillId="0" borderId="0" xfId="0" applyNumberFormat="1" applyFont="1"/>
    <xf numFmtId="1" fontId="29" fillId="0" borderId="0" xfId="0" applyNumberFormat="1" applyFont="1"/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13" fillId="5" borderId="8" xfId="0" applyNumberFormat="1" applyFont="1" applyFill="1" applyBorder="1" applyAlignment="1">
      <alignment horizontal="center" vertical="center" wrapText="1"/>
    </xf>
    <xf numFmtId="164" fontId="13" fillId="5" borderId="9" xfId="0" applyNumberFormat="1" applyFont="1" applyFill="1" applyBorder="1" applyAlignment="1">
      <alignment horizontal="center" vertical="center" wrapText="1"/>
    </xf>
    <xf numFmtId="9" fontId="2" fillId="5" borderId="8" xfId="0" applyNumberFormat="1" applyFont="1" applyFill="1" applyBorder="1" applyAlignment="1">
      <alignment horizontal="center" vertical="center" wrapText="1"/>
    </xf>
    <xf numFmtId="9" fontId="2" fillId="5" borderId="9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8" fontId="2" fillId="5" borderId="8" xfId="0" applyNumberFormat="1" applyFont="1" applyFill="1" applyBorder="1" applyAlignment="1">
      <alignment horizontal="center" vertical="center" wrapText="1"/>
    </xf>
    <xf numFmtId="168" fontId="2" fillId="5" borderId="9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/>
    </xf>
    <xf numFmtId="164" fontId="2" fillId="5" borderId="8" xfId="0" applyNumberFormat="1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 wrapText="1"/>
    </xf>
    <xf numFmtId="164" fontId="26" fillId="3" borderId="8" xfId="0" applyNumberFormat="1" applyFont="1" applyFill="1" applyBorder="1" applyAlignment="1">
      <alignment horizontal="center" vertical="center" wrapText="1"/>
    </xf>
    <xf numFmtId="164" fontId="26" fillId="3" borderId="9" xfId="0" applyNumberFormat="1" applyFont="1" applyFill="1" applyBorder="1" applyAlignment="1">
      <alignment horizontal="center" vertical="center" wrapText="1"/>
    </xf>
    <xf numFmtId="165" fontId="26" fillId="3" borderId="8" xfId="0" applyNumberFormat="1" applyFont="1" applyFill="1" applyBorder="1" applyAlignment="1">
      <alignment horizontal="center" vertical="center" wrapText="1"/>
    </xf>
    <xf numFmtId="165" fontId="26" fillId="3" borderId="9" xfId="0" applyNumberFormat="1" applyFont="1" applyFill="1" applyBorder="1" applyAlignment="1">
      <alignment horizontal="center" vertical="center" wrapText="1"/>
    </xf>
    <xf numFmtId="167" fontId="26" fillId="3" borderId="8" xfId="0" applyNumberFormat="1" applyFont="1" applyFill="1" applyBorder="1" applyAlignment="1">
      <alignment horizontal="center" vertical="center" wrapText="1"/>
    </xf>
    <xf numFmtId="167" fontId="26" fillId="3" borderId="9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27" fillId="3" borderId="9" xfId="0" applyFont="1" applyFill="1" applyBorder="1" applyAlignment="1">
      <alignment horizontal="center" vertical="center" wrapText="1"/>
    </xf>
    <xf numFmtId="170" fontId="26" fillId="3" borderId="8" xfId="0" applyNumberFormat="1" applyFont="1" applyFill="1" applyBorder="1" applyAlignment="1">
      <alignment horizontal="center" vertical="center" wrapText="1"/>
    </xf>
    <xf numFmtId="170" fontId="26" fillId="3" borderId="9" xfId="0" applyNumberFormat="1" applyFont="1" applyFill="1" applyBorder="1" applyAlignment="1">
      <alignment horizontal="center" vertical="center" wrapText="1"/>
    </xf>
    <xf numFmtId="170" fontId="27" fillId="3" borderId="8" xfId="0" applyNumberFormat="1" applyFont="1" applyFill="1" applyBorder="1" applyAlignment="1">
      <alignment horizontal="center" vertical="center" wrapText="1"/>
    </xf>
    <xf numFmtId="170" fontId="27" fillId="3" borderId="9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0" fillId="3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20" fillId="3" borderId="0" xfId="0" applyFont="1" applyFill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171" fontId="2" fillId="5" borderId="8" xfId="0" applyNumberFormat="1" applyFont="1" applyFill="1" applyBorder="1" applyAlignment="1">
      <alignment horizontal="center" vertical="center" wrapText="1"/>
    </xf>
    <xf numFmtId="171" fontId="2" fillId="5" borderId="9" xfId="0" applyNumberFormat="1" applyFont="1" applyFill="1" applyBorder="1" applyAlignment="1">
      <alignment horizontal="center" vertical="center" wrapText="1"/>
    </xf>
    <xf numFmtId="172" fontId="2" fillId="5" borderId="8" xfId="0" applyNumberFormat="1" applyFont="1" applyFill="1" applyBorder="1" applyAlignment="1">
      <alignment horizontal="center" vertical="center" wrapText="1"/>
    </xf>
    <xf numFmtId="172" fontId="2" fillId="5" borderId="9" xfId="0" applyNumberFormat="1" applyFont="1" applyFill="1" applyBorder="1" applyAlignment="1">
      <alignment horizontal="center" vertical="center" wrapText="1"/>
    </xf>
    <xf numFmtId="169" fontId="14" fillId="0" borderId="0" xfId="0" applyNumberFormat="1" applyFont="1"/>
    <xf numFmtId="169" fontId="0" fillId="0" borderId="0" xfId="0" applyNumberFormat="1"/>
    <xf numFmtId="171" fontId="2" fillId="2" borderId="1" xfId="0" applyNumberFormat="1" applyFont="1" applyFill="1" applyBorder="1" applyAlignment="1">
      <alignment horizontal="center" vertical="center" wrapText="1"/>
    </xf>
    <xf numFmtId="171" fontId="13" fillId="4" borderId="1" xfId="0" applyNumberFormat="1" applyFont="1" applyFill="1" applyBorder="1" applyAlignment="1">
      <alignment horizontal="center" vertical="center" wrapText="1"/>
    </xf>
    <xf numFmtId="171" fontId="2" fillId="7" borderId="1" xfId="0" applyNumberFormat="1" applyFont="1" applyFill="1" applyBorder="1" applyAlignment="1">
      <alignment horizontal="center" vertical="center" wrapText="1"/>
    </xf>
    <xf numFmtId="171" fontId="2" fillId="5" borderId="1" xfId="0" applyNumberFormat="1" applyFont="1" applyFill="1" applyBorder="1" applyAlignment="1">
      <alignment horizontal="center" vertical="center" wrapText="1"/>
    </xf>
    <xf numFmtId="166" fontId="2" fillId="5" borderId="8" xfId="0" applyNumberFormat="1" applyFont="1" applyFill="1" applyBorder="1" applyAlignment="1">
      <alignment horizontal="center" vertical="center" wrapText="1"/>
    </xf>
    <xf numFmtId="166" fontId="2" fillId="5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10</xdr:row>
      <xdr:rowOff>0</xdr:rowOff>
    </xdr:from>
    <xdr:to>
      <xdr:col>0</xdr:col>
      <xdr:colOff>438150</xdr:colOff>
      <xdr:row>11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2673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</xdr:row>
      <xdr:rowOff>161925</xdr:rowOff>
    </xdr:from>
    <xdr:to>
      <xdr:col>0</xdr:col>
      <xdr:colOff>476250</xdr:colOff>
      <xdr:row>8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6482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</xdr:row>
      <xdr:rowOff>0</xdr:rowOff>
    </xdr:from>
    <xdr:to>
      <xdr:col>2</xdr:col>
      <xdr:colOff>257175</xdr:colOff>
      <xdr:row>7</xdr:row>
      <xdr:rowOff>504825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486275"/>
          <a:ext cx="17240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12</xdr:row>
      <xdr:rowOff>0</xdr:rowOff>
    </xdr:from>
    <xdr:to>
      <xdr:col>1</xdr:col>
      <xdr:colOff>28575</xdr:colOff>
      <xdr:row>12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553201"/>
          <a:ext cx="714375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2</xdr:col>
      <xdr:colOff>1009650</xdr:colOff>
      <xdr:row>16</xdr:row>
      <xdr:rowOff>333375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4772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18</xdr:row>
      <xdr:rowOff>28575</xdr:rowOff>
    </xdr:from>
    <xdr:to>
      <xdr:col>0</xdr:col>
      <xdr:colOff>628650</xdr:colOff>
      <xdr:row>18</xdr:row>
      <xdr:rowOff>285750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297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866775</xdr:colOff>
      <xdr:row>20</xdr:row>
      <xdr:rowOff>333375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31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39</xdr:row>
      <xdr:rowOff>0</xdr:rowOff>
    </xdr:from>
    <xdr:to>
      <xdr:col>2</xdr:col>
      <xdr:colOff>342900</xdr:colOff>
      <xdr:row>40</xdr:row>
      <xdr:rowOff>38100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247775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41</xdr:row>
      <xdr:rowOff>161925</xdr:rowOff>
    </xdr:from>
    <xdr:to>
      <xdr:col>0</xdr:col>
      <xdr:colOff>476250</xdr:colOff>
      <xdr:row>41</xdr:row>
      <xdr:rowOff>438150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0769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752475</xdr:colOff>
      <xdr:row>46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2565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0</xdr:rowOff>
    </xdr:from>
    <xdr:to>
      <xdr:col>2</xdr:col>
      <xdr:colOff>1209675</xdr:colOff>
      <xdr:row>50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655445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819150</xdr:colOff>
      <xdr:row>52</xdr:row>
      <xdr:rowOff>257175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6405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C66"/>
  <sheetViews>
    <sheetView showGridLines="0" view="pageBreakPreview" zoomScale="80" zoomScaleNormal="100" zoomScaleSheetLayoutView="80" workbookViewId="0">
      <pane xSplit="3" ySplit="8" topLeftCell="E61" activePane="bottomRight" state="frozen"/>
      <selection pane="topRight" activeCell="D1" sqref="D1"/>
      <selection pane="bottomLeft" activeCell="A9" sqref="A9"/>
      <selection pane="bottomRight" activeCell="U65" sqref="U65"/>
    </sheetView>
  </sheetViews>
  <sheetFormatPr defaultColWidth="8.85546875" defaultRowHeight="18.75" x14ac:dyDescent="0.3"/>
  <cols>
    <col min="1" max="1" width="6.28515625" style="12" customWidth="1"/>
    <col min="2" max="2" width="22" customWidth="1"/>
    <col min="3" max="3" width="46.85546875" customWidth="1"/>
    <col min="4" max="7" width="12.42578125" customWidth="1"/>
    <col min="8" max="12" width="11.85546875" customWidth="1"/>
    <col min="13" max="18" width="11" customWidth="1"/>
    <col min="19" max="19" width="19.85546875" style="120" customWidth="1"/>
    <col min="20" max="20" width="13.28515625" customWidth="1"/>
    <col min="21" max="21" width="9.42578125" style="8" customWidth="1"/>
    <col min="22" max="22" width="11" customWidth="1"/>
    <col min="23" max="23" width="14.42578125" customWidth="1"/>
    <col min="24" max="24" width="10" hidden="1" customWidth="1"/>
    <col min="25" max="25" width="16.7109375" style="106" customWidth="1"/>
    <col min="26" max="26" width="32" customWidth="1"/>
    <col min="27" max="27" width="10.85546875" customWidth="1"/>
    <col min="28" max="28" width="11.140625" customWidth="1"/>
  </cols>
  <sheetData>
    <row r="1" spans="1:28" ht="27" customHeight="1" x14ac:dyDescent="0.3">
      <c r="B1" s="165" t="s">
        <v>248</v>
      </c>
      <c r="C1" s="165"/>
      <c r="D1" s="165"/>
      <c r="E1" s="165"/>
      <c r="F1" s="165" t="s">
        <v>0</v>
      </c>
      <c r="G1" s="165"/>
      <c r="H1" s="165"/>
      <c r="I1" s="165" t="s">
        <v>0</v>
      </c>
      <c r="J1" s="165"/>
      <c r="K1" s="165"/>
      <c r="L1" s="165" t="s">
        <v>0</v>
      </c>
      <c r="M1" s="165"/>
      <c r="N1" s="165"/>
      <c r="O1" s="165" t="s">
        <v>0</v>
      </c>
      <c r="P1" s="165"/>
      <c r="Q1" s="165"/>
      <c r="R1" s="165"/>
      <c r="S1" s="165" t="s">
        <v>0</v>
      </c>
      <c r="T1" s="165"/>
      <c r="U1" s="165"/>
      <c r="V1" s="165" t="s">
        <v>0</v>
      </c>
      <c r="W1" s="165" t="s">
        <v>0</v>
      </c>
      <c r="X1" s="165" t="s">
        <v>0</v>
      </c>
    </row>
    <row r="2" spans="1:28" ht="27.75" customHeight="1" x14ac:dyDescent="0.3">
      <c r="B2" s="166" t="s">
        <v>194</v>
      </c>
      <c r="C2" s="166"/>
      <c r="D2" s="166"/>
      <c r="E2" s="166"/>
      <c r="F2" s="166" t="s">
        <v>1</v>
      </c>
      <c r="G2" s="166"/>
      <c r="H2" s="166"/>
      <c r="I2" s="166" t="s">
        <v>1</v>
      </c>
      <c r="J2" s="166"/>
      <c r="K2" s="166"/>
      <c r="L2" s="166" t="s">
        <v>1</v>
      </c>
      <c r="M2" s="166"/>
      <c r="N2" s="166"/>
      <c r="O2" s="166" t="s">
        <v>1</v>
      </c>
      <c r="P2" s="166"/>
      <c r="Q2" s="166"/>
      <c r="R2" s="166"/>
      <c r="S2" s="166" t="s">
        <v>1</v>
      </c>
      <c r="T2" s="166"/>
      <c r="U2" s="166"/>
      <c r="V2" s="166" t="s">
        <v>1</v>
      </c>
      <c r="W2" s="166" t="s">
        <v>1</v>
      </c>
      <c r="X2" s="166" t="s">
        <v>1</v>
      </c>
    </row>
    <row r="3" spans="1:28" ht="2.25" customHeight="1" x14ac:dyDescent="0.3"/>
    <row r="4" spans="1:28" ht="16.5" customHeight="1" x14ac:dyDescent="0.3">
      <c r="A4" s="167" t="s">
        <v>69</v>
      </c>
      <c r="B4" s="168"/>
      <c r="C4" s="20"/>
      <c r="D4" s="171" t="s">
        <v>250</v>
      </c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3"/>
    </row>
    <row r="5" spans="1:28" ht="16.5" customHeight="1" x14ac:dyDescent="0.3">
      <c r="A5" s="162"/>
      <c r="B5" s="164"/>
      <c r="C5" s="21"/>
      <c r="D5" s="171" t="s">
        <v>2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3"/>
      <c r="S5" s="162" t="s">
        <v>249</v>
      </c>
      <c r="T5" s="164"/>
      <c r="U5" s="169" t="s">
        <v>77</v>
      </c>
      <c r="V5" s="169" t="s">
        <v>3</v>
      </c>
      <c r="W5" s="169" t="s">
        <v>4</v>
      </c>
    </row>
    <row r="6" spans="1:28" ht="45.75" customHeight="1" x14ac:dyDescent="0.3">
      <c r="A6" s="162"/>
      <c r="B6" s="164"/>
      <c r="C6" s="21"/>
      <c r="D6" s="162" t="s">
        <v>5</v>
      </c>
      <c r="E6" s="163"/>
      <c r="F6" s="163"/>
      <c r="G6" s="163"/>
      <c r="H6" s="163"/>
      <c r="I6" s="163"/>
      <c r="J6" s="163"/>
      <c r="K6" s="163"/>
      <c r="L6" s="164"/>
      <c r="M6" s="159" t="s">
        <v>257</v>
      </c>
      <c r="N6" s="160"/>
      <c r="O6" s="161"/>
      <c r="P6" s="159" t="s">
        <v>258</v>
      </c>
      <c r="Q6" s="160"/>
      <c r="R6" s="161"/>
      <c r="S6" s="159"/>
      <c r="T6" s="161"/>
      <c r="U6" s="170"/>
      <c r="V6" s="170"/>
      <c r="W6" s="170"/>
    </row>
    <row r="7" spans="1:28" ht="61.5" customHeight="1" x14ac:dyDescent="0.25">
      <c r="A7" s="159"/>
      <c r="B7" s="161"/>
      <c r="C7" s="22"/>
      <c r="D7" s="112" t="s">
        <v>71</v>
      </c>
      <c r="E7" s="112" t="s">
        <v>72</v>
      </c>
      <c r="F7" s="112" t="s">
        <v>254</v>
      </c>
      <c r="G7" s="112" t="s">
        <v>71</v>
      </c>
      <c r="H7" s="112" t="s">
        <v>72</v>
      </c>
      <c r="I7" s="118" t="s">
        <v>255</v>
      </c>
      <c r="J7" s="112" t="s">
        <v>71</v>
      </c>
      <c r="K7" s="112" t="s">
        <v>72</v>
      </c>
      <c r="L7" s="118" t="s">
        <v>256</v>
      </c>
      <c r="M7" s="23" t="s">
        <v>71</v>
      </c>
      <c r="N7" s="23" t="s">
        <v>72</v>
      </c>
      <c r="O7" s="23" t="s">
        <v>73</v>
      </c>
      <c r="P7" s="23" t="s">
        <v>71</v>
      </c>
      <c r="Q7" s="23" t="s">
        <v>72</v>
      </c>
      <c r="R7" s="23" t="s">
        <v>73</v>
      </c>
      <c r="S7" s="121" t="s">
        <v>78</v>
      </c>
      <c r="T7" s="23" t="s">
        <v>79</v>
      </c>
      <c r="U7" s="170"/>
      <c r="V7" s="170"/>
      <c r="W7" s="170"/>
      <c r="Y7" s="107" t="s">
        <v>222</v>
      </c>
    </row>
    <row r="8" spans="1:28" ht="16.5" customHeight="1" x14ac:dyDescent="0.3">
      <c r="A8" s="9"/>
      <c r="B8" s="9" t="s">
        <v>6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53">
        <v>18</v>
      </c>
      <c r="T8" s="9">
        <v>19</v>
      </c>
      <c r="U8" s="53">
        <v>20</v>
      </c>
      <c r="V8" s="9">
        <v>21</v>
      </c>
      <c r="W8" s="9">
        <v>22</v>
      </c>
      <c r="Y8" s="108"/>
    </row>
    <row r="9" spans="1:28" ht="16.5" customHeight="1" x14ac:dyDescent="0.3">
      <c r="A9" s="147" t="s">
        <v>6</v>
      </c>
      <c r="B9" s="139" t="s">
        <v>34</v>
      </c>
      <c r="C9" s="139" t="s">
        <v>70</v>
      </c>
      <c r="D9" s="129" t="s">
        <v>61</v>
      </c>
      <c r="E9" s="127" t="s">
        <v>61</v>
      </c>
      <c r="F9" s="127" t="s">
        <v>61</v>
      </c>
      <c r="G9" s="127" t="s">
        <v>61</v>
      </c>
      <c r="H9" s="127" t="s">
        <v>61</v>
      </c>
      <c r="I9" s="127" t="s">
        <v>61</v>
      </c>
      <c r="J9" s="127" t="s">
        <v>61</v>
      </c>
      <c r="K9" s="127" t="s">
        <v>61</v>
      </c>
      <c r="L9" s="127" t="s">
        <v>61</v>
      </c>
      <c r="M9" s="1" t="s">
        <v>75</v>
      </c>
      <c r="N9" s="1" t="s">
        <v>76</v>
      </c>
      <c r="O9" s="1" t="s">
        <v>74</v>
      </c>
      <c r="P9" s="1" t="s">
        <v>75</v>
      </c>
      <c r="Q9" s="1" t="s">
        <v>76</v>
      </c>
      <c r="R9" s="1" t="s">
        <v>74</v>
      </c>
      <c r="S9" s="131" t="s">
        <v>264</v>
      </c>
      <c r="T9" s="149">
        <f>R10/O10-1</f>
        <v>0.34154929577464799</v>
      </c>
      <c r="U9" s="155">
        <v>1</v>
      </c>
      <c r="V9" s="137">
        <v>1</v>
      </c>
      <c r="W9" s="157"/>
      <c r="Y9" s="109"/>
      <c r="AA9" s="24"/>
      <c r="AB9" s="24"/>
    </row>
    <row r="10" spans="1:28" ht="307.5" customHeight="1" x14ac:dyDescent="0.25">
      <c r="A10" s="148"/>
      <c r="B10" s="140"/>
      <c r="C10" s="140"/>
      <c r="D10" s="130"/>
      <c r="E10" s="128"/>
      <c r="F10" s="128"/>
      <c r="G10" s="128"/>
      <c r="H10" s="128"/>
      <c r="I10" s="128"/>
      <c r="J10" s="128"/>
      <c r="K10" s="128"/>
      <c r="L10" s="128"/>
      <c r="M10" s="19">
        <f>'ПР_1_Городская пол-ка'!M11+'ПР-1_МОДБ'!M11+ПР_1_МОБ!M11</f>
        <v>16845</v>
      </c>
      <c r="N10" s="19">
        <f>'ПР_1_Городская пол-ка'!N11+'ПР-1_МОДБ'!N11+ПР_1_МОБ!N11</f>
        <v>593963</v>
      </c>
      <c r="O10" s="10">
        <f>ROUND(M10/N10,4)</f>
        <v>2.8400000000000002E-2</v>
      </c>
      <c r="P10" s="19">
        <f>'ПР_1_Городская пол-ка'!P11+'ПР-1_МОДБ'!P11+ПР_1_МОБ!P11</f>
        <v>21496</v>
      </c>
      <c r="Q10" s="19">
        <f>'ПР_1_Городская пол-ка'!Q11+'ПР-1_МОДБ'!Q11+ПР_1_МОБ!Q11</f>
        <v>563591</v>
      </c>
      <c r="R10" s="10">
        <f>ROUND(P10/Q10,4)</f>
        <v>3.8100000000000002E-2</v>
      </c>
      <c r="S10" s="132"/>
      <c r="T10" s="150"/>
      <c r="U10" s="156"/>
      <c r="V10" s="138"/>
      <c r="W10" s="158"/>
      <c r="Y10" s="110">
        <v>1</v>
      </c>
      <c r="Z10" s="6"/>
      <c r="AA10" s="24">
        <f>ROUND(M10/N10,5)</f>
        <v>2.836E-2</v>
      </c>
      <c r="AB10" s="24">
        <f>ROUND(P10/Q10,5)</f>
        <v>3.814E-2</v>
      </c>
    </row>
    <row r="11" spans="1:28" ht="24" customHeight="1" x14ac:dyDescent="0.25">
      <c r="A11" s="147" t="s">
        <v>7</v>
      </c>
      <c r="B11" s="139" t="s">
        <v>35</v>
      </c>
      <c r="C11" s="139" t="s">
        <v>85</v>
      </c>
      <c r="D11" s="129" t="s">
        <v>61</v>
      </c>
      <c r="E11" s="127" t="s">
        <v>61</v>
      </c>
      <c r="F11" s="127" t="s">
        <v>61</v>
      </c>
      <c r="G11" s="127" t="s">
        <v>61</v>
      </c>
      <c r="H11" s="127" t="s">
        <v>61</v>
      </c>
      <c r="I11" s="127" t="s">
        <v>61</v>
      </c>
      <c r="J11" s="127" t="s">
        <v>61</v>
      </c>
      <c r="K11" s="127" t="s">
        <v>61</v>
      </c>
      <c r="L11" s="127" t="s">
        <v>61</v>
      </c>
      <c r="M11" s="11" t="s">
        <v>83</v>
      </c>
      <c r="N11" s="11" t="s">
        <v>84</v>
      </c>
      <c r="O11" s="11" t="s">
        <v>82</v>
      </c>
      <c r="P11" s="11" t="s">
        <v>83</v>
      </c>
      <c r="Q11" s="11" t="s">
        <v>84</v>
      </c>
      <c r="R11" s="11" t="s">
        <v>82</v>
      </c>
      <c r="S11" s="131" t="s">
        <v>265</v>
      </c>
      <c r="T11" s="149">
        <f>R12/O12-1</f>
        <v>-2.4804177545691863E-2</v>
      </c>
      <c r="U11" s="135">
        <v>0</v>
      </c>
      <c r="V11" s="137">
        <v>1</v>
      </c>
      <c r="W11" s="139"/>
      <c r="Y11" s="110"/>
      <c r="Z11" s="6"/>
      <c r="AA11" s="24"/>
      <c r="AB11" s="24"/>
    </row>
    <row r="12" spans="1:28" ht="170.25" customHeight="1" x14ac:dyDescent="0.25">
      <c r="A12" s="148"/>
      <c r="B12" s="140"/>
      <c r="C12" s="140"/>
      <c r="D12" s="130"/>
      <c r="E12" s="128"/>
      <c r="F12" s="128"/>
      <c r="G12" s="128"/>
      <c r="H12" s="128"/>
      <c r="I12" s="128"/>
      <c r="J12" s="128"/>
      <c r="K12" s="128"/>
      <c r="L12" s="128"/>
      <c r="M12" s="19">
        <f>'ПР_1_Городская пол-ка'!M13+'ПР-1_МОДБ'!M13+ПР_1_МОБ!M13</f>
        <v>820</v>
      </c>
      <c r="N12" s="19">
        <f>'ПР_1_Городская пол-ка'!N13+'ПР-1_МОДБ'!N13+ПР_1_МОБ!N13</f>
        <v>2676</v>
      </c>
      <c r="O12" s="10">
        <f>ROUND(M12/N12,4)</f>
        <v>0.30640000000000001</v>
      </c>
      <c r="P12" s="19">
        <f>'ПР_1_Городская пол-ка'!P13+'ПР-1_МОДБ'!P13+ПР_1_МОБ!P13</f>
        <v>746</v>
      </c>
      <c r="Q12" s="19">
        <f>'ПР_1_Городская пол-ка'!Q13+'ПР-1_МОДБ'!Q13+ПР_1_МОБ!Q13</f>
        <v>2497</v>
      </c>
      <c r="R12" s="10">
        <f>ROUND(P12/Q12,4)</f>
        <v>0.29880000000000001</v>
      </c>
      <c r="S12" s="132"/>
      <c r="T12" s="150"/>
      <c r="U12" s="136"/>
      <c r="V12" s="138"/>
      <c r="W12" s="140"/>
      <c r="Y12" s="110">
        <v>2</v>
      </c>
      <c r="Z12" s="6" t="s">
        <v>80</v>
      </c>
      <c r="AA12" s="24">
        <f>ROUND(M12/N12,5)</f>
        <v>0.30642999999999998</v>
      </c>
      <c r="AB12" s="24">
        <f>ROUND(P12/Q12,5)</f>
        <v>0.29876000000000003</v>
      </c>
    </row>
    <row r="13" spans="1:28" ht="33.75" customHeight="1" x14ac:dyDescent="0.25">
      <c r="A13" s="147" t="s">
        <v>8</v>
      </c>
      <c r="B13" s="139" t="s">
        <v>36</v>
      </c>
      <c r="C13" s="139" t="s">
        <v>89</v>
      </c>
      <c r="D13" s="129" t="s">
        <v>61</v>
      </c>
      <c r="E13" s="127" t="s">
        <v>61</v>
      </c>
      <c r="F13" s="127" t="s">
        <v>61</v>
      </c>
      <c r="G13" s="127" t="s">
        <v>61</v>
      </c>
      <c r="H13" s="127" t="s">
        <v>61</v>
      </c>
      <c r="I13" s="127" t="s">
        <v>61</v>
      </c>
      <c r="J13" s="127" t="s">
        <v>61</v>
      </c>
      <c r="K13" s="127" t="s">
        <v>61</v>
      </c>
      <c r="L13" s="127" t="s">
        <v>61</v>
      </c>
      <c r="M13" s="11" t="s">
        <v>87</v>
      </c>
      <c r="N13" s="11" t="s">
        <v>88</v>
      </c>
      <c r="O13" s="11" t="s">
        <v>86</v>
      </c>
      <c r="P13" s="11" t="s">
        <v>87</v>
      </c>
      <c r="Q13" s="11" t="s">
        <v>88</v>
      </c>
      <c r="R13" s="11" t="s">
        <v>86</v>
      </c>
      <c r="S13" s="131" t="s">
        <v>266</v>
      </c>
      <c r="T13" s="149">
        <f>IFERROR(R14/O14-1,0)</f>
        <v>0</v>
      </c>
      <c r="U13" s="135">
        <v>0</v>
      </c>
      <c r="V13" s="137">
        <v>1</v>
      </c>
      <c r="W13" s="139"/>
      <c r="Y13" s="110"/>
      <c r="Z13" s="6"/>
      <c r="AA13" s="24"/>
      <c r="AB13" s="24"/>
    </row>
    <row r="14" spans="1:28" ht="152.25" customHeight="1" x14ac:dyDescent="0.25">
      <c r="A14" s="148"/>
      <c r="B14" s="140"/>
      <c r="C14" s="140"/>
      <c r="D14" s="130"/>
      <c r="E14" s="128"/>
      <c r="F14" s="128"/>
      <c r="G14" s="128"/>
      <c r="H14" s="128"/>
      <c r="I14" s="128"/>
      <c r="J14" s="128"/>
      <c r="K14" s="128"/>
      <c r="L14" s="128"/>
      <c r="M14" s="19">
        <f>'ПР_1_Городская пол-ка'!M15+'ПР-1_МОДБ'!M15+ПР_1_МОБ!M15</f>
        <v>0</v>
      </c>
      <c r="N14" s="19">
        <f>'ПР_1_Городская пол-ка'!N15+'ПР-1_МОДБ'!N15+ПР_1_МОБ!N15</f>
        <v>277</v>
      </c>
      <c r="O14" s="10">
        <f>ROUND(M14/N14,4)</f>
        <v>0</v>
      </c>
      <c r="P14" s="19">
        <f>'ПР_1_Городская пол-ка'!P15+'ПР-1_МОДБ'!P15+ПР_1_МОБ!P15</f>
        <v>0</v>
      </c>
      <c r="Q14" s="19">
        <f>'ПР_1_Городская пол-ка'!Q15+'ПР-1_МОДБ'!Q15+ПР_1_МОБ!Q15</f>
        <v>230</v>
      </c>
      <c r="R14" s="10">
        <f>ROUND(P14/Q14,4)</f>
        <v>0</v>
      </c>
      <c r="S14" s="132"/>
      <c r="T14" s="150"/>
      <c r="U14" s="136"/>
      <c r="V14" s="138"/>
      <c r="W14" s="140"/>
      <c r="Y14" s="110">
        <v>1</v>
      </c>
      <c r="Z14" s="6" t="s">
        <v>80</v>
      </c>
      <c r="AA14" s="24">
        <f>ROUND(M14/N14,5)</f>
        <v>0</v>
      </c>
      <c r="AB14" s="24">
        <f>ROUND(P14/Q14,5)</f>
        <v>0</v>
      </c>
    </row>
    <row r="15" spans="1:28" ht="29.25" customHeight="1" x14ac:dyDescent="0.25">
      <c r="A15" s="147" t="s">
        <v>9</v>
      </c>
      <c r="B15" s="139" t="s">
        <v>37</v>
      </c>
      <c r="C15" s="139" t="s">
        <v>94</v>
      </c>
      <c r="D15" s="129" t="s">
        <v>61</v>
      </c>
      <c r="E15" s="127" t="s">
        <v>61</v>
      </c>
      <c r="F15" s="127" t="s">
        <v>61</v>
      </c>
      <c r="G15" s="127" t="s">
        <v>61</v>
      </c>
      <c r="H15" s="127" t="s">
        <v>61</v>
      </c>
      <c r="I15" s="127" t="s">
        <v>61</v>
      </c>
      <c r="J15" s="127" t="s">
        <v>61</v>
      </c>
      <c r="K15" s="127" t="s">
        <v>61</v>
      </c>
      <c r="L15" s="127" t="s">
        <v>61</v>
      </c>
      <c r="M15" s="11" t="s">
        <v>91</v>
      </c>
      <c r="N15" s="11" t="s">
        <v>92</v>
      </c>
      <c r="O15" s="11" t="s">
        <v>93</v>
      </c>
      <c r="P15" s="11" t="s">
        <v>91</v>
      </c>
      <c r="Q15" s="11" t="s">
        <v>92</v>
      </c>
      <c r="R15" s="11" t="s">
        <v>93</v>
      </c>
      <c r="S15" s="131" t="s">
        <v>266</v>
      </c>
      <c r="T15" s="149">
        <f>R16/O16-1</f>
        <v>-0.10904425914047466</v>
      </c>
      <c r="U15" s="135">
        <v>0</v>
      </c>
      <c r="V15" s="137">
        <v>1</v>
      </c>
      <c r="W15" s="139"/>
      <c r="Y15" s="110"/>
      <c r="Z15" s="6"/>
      <c r="AA15" s="24"/>
      <c r="AB15" s="24"/>
    </row>
    <row r="16" spans="1:28" ht="174" customHeight="1" x14ac:dyDescent="0.25">
      <c r="A16" s="148"/>
      <c r="B16" s="140"/>
      <c r="C16" s="140"/>
      <c r="D16" s="130"/>
      <c r="E16" s="128"/>
      <c r="F16" s="128"/>
      <c r="G16" s="128"/>
      <c r="H16" s="128"/>
      <c r="I16" s="128"/>
      <c r="J16" s="128"/>
      <c r="K16" s="128"/>
      <c r="L16" s="128"/>
      <c r="M16" s="19">
        <f>'ПР_1_Городская пол-ка'!M17+'ПР-1_МОДБ'!M17+ПР_1_МОБ!M17</f>
        <v>29</v>
      </c>
      <c r="N16" s="19">
        <f>'ПР_1_Городская пол-ка'!N17+'ПР-1_МОДБ'!N17+ПР_1_МОБ!N17</f>
        <v>62</v>
      </c>
      <c r="O16" s="10">
        <f>ROUND(M16/N16,4)</f>
        <v>0.4677</v>
      </c>
      <c r="P16" s="19">
        <f>'ПР_1_Городская пол-ка'!P17+'ПР-1_МОДБ'!P17+ПР_1_МОБ!P17</f>
        <v>35</v>
      </c>
      <c r="Q16" s="19">
        <f>'ПР_1_Городская пол-ка'!Q17+'ПР-1_МОДБ'!Q17+ПР_1_МОБ!Q17</f>
        <v>84</v>
      </c>
      <c r="R16" s="10">
        <f>ROUND(P16/Q16,4)</f>
        <v>0.41670000000000001</v>
      </c>
      <c r="S16" s="132"/>
      <c r="T16" s="150"/>
      <c r="U16" s="136"/>
      <c r="V16" s="138">
        <v>1</v>
      </c>
      <c r="W16" s="140"/>
      <c r="Y16" s="110">
        <v>1</v>
      </c>
      <c r="Z16" s="6"/>
      <c r="AA16" s="24">
        <f>ROUND(M16/N16,5)</f>
        <v>0.46773999999999999</v>
      </c>
      <c r="AB16" s="24">
        <f>ROUND(P16/Q16,5)</f>
        <v>0.41666999999999998</v>
      </c>
    </row>
    <row r="17" spans="1:29" ht="36" customHeight="1" x14ac:dyDescent="0.25">
      <c r="A17" s="147" t="s">
        <v>10</v>
      </c>
      <c r="B17" s="139" t="s">
        <v>38</v>
      </c>
      <c r="C17" s="139" t="s">
        <v>98</v>
      </c>
      <c r="D17" s="129" t="s">
        <v>61</v>
      </c>
      <c r="E17" s="127" t="s">
        <v>61</v>
      </c>
      <c r="F17" s="127" t="s">
        <v>61</v>
      </c>
      <c r="G17" s="127" t="s">
        <v>61</v>
      </c>
      <c r="H17" s="127" t="s">
        <v>61</v>
      </c>
      <c r="I17" s="127" t="s">
        <v>61</v>
      </c>
      <c r="J17" s="127" t="s">
        <v>61</v>
      </c>
      <c r="K17" s="127" t="s">
        <v>61</v>
      </c>
      <c r="L17" s="127" t="s">
        <v>61</v>
      </c>
      <c r="M17" s="11" t="s">
        <v>96</v>
      </c>
      <c r="N17" s="11" t="s">
        <v>97</v>
      </c>
      <c r="O17" s="11" t="s">
        <v>95</v>
      </c>
      <c r="P17" s="11" t="s">
        <v>96</v>
      </c>
      <c r="Q17" s="11" t="s">
        <v>97</v>
      </c>
      <c r="R17" s="11" t="s">
        <v>95</v>
      </c>
      <c r="S17" s="131" t="s">
        <v>266</v>
      </c>
      <c r="T17" s="149">
        <f>R18/O18-1</f>
        <v>5.4119547657512257E-2</v>
      </c>
      <c r="U17" s="135">
        <v>1</v>
      </c>
      <c r="V17" s="137">
        <v>1</v>
      </c>
      <c r="W17" s="139"/>
      <c r="Y17" s="110"/>
      <c r="Z17" s="6"/>
      <c r="AA17" s="24"/>
      <c r="AB17" s="24"/>
    </row>
    <row r="18" spans="1:29" ht="155.25" customHeight="1" x14ac:dyDescent="0.25">
      <c r="A18" s="148"/>
      <c r="B18" s="140"/>
      <c r="C18" s="140"/>
      <c r="D18" s="130"/>
      <c r="E18" s="128"/>
      <c r="F18" s="128"/>
      <c r="G18" s="128"/>
      <c r="H18" s="128"/>
      <c r="I18" s="128"/>
      <c r="J18" s="128"/>
      <c r="K18" s="128"/>
      <c r="L18" s="128"/>
      <c r="M18" s="19">
        <f>'ПР_1_Городская пол-ка'!M19+'ПР-1_МОДБ'!M19+ПР_1_МОБ!M19</f>
        <v>205</v>
      </c>
      <c r="N18" s="19">
        <f>'ПР_1_Городская пол-ка'!N19+'ПР-1_МОДБ'!N19+ПР_1_МОБ!N19</f>
        <v>414</v>
      </c>
      <c r="O18" s="10">
        <f>ROUND(M18/N18,4)</f>
        <v>0.49519999999999997</v>
      </c>
      <c r="P18" s="19">
        <f>'ПР_1_Городская пол-ка'!P19+'ПР-1_МОДБ'!P19+ПР_1_МОБ!P19</f>
        <v>237</v>
      </c>
      <c r="Q18" s="19">
        <f>'ПР_1_Городская пол-ка'!Q19+'ПР-1_МОДБ'!Q19+ПР_1_МОБ!Q19</f>
        <v>454</v>
      </c>
      <c r="R18" s="10">
        <f>ROUND(P18/Q18,4)</f>
        <v>0.52200000000000002</v>
      </c>
      <c r="S18" s="132"/>
      <c r="T18" s="150"/>
      <c r="U18" s="136"/>
      <c r="V18" s="138"/>
      <c r="W18" s="140"/>
      <c r="Y18" s="110">
        <v>1</v>
      </c>
      <c r="Z18" s="6" t="s">
        <v>80</v>
      </c>
      <c r="AA18" s="24">
        <f>ROUND(M18/N18,5)</f>
        <v>0.49517</v>
      </c>
      <c r="AB18" s="24">
        <f>ROUND(P18/Q18,5)</f>
        <v>0.52202999999999999</v>
      </c>
    </row>
    <row r="19" spans="1:29" ht="35.25" customHeight="1" x14ac:dyDescent="0.25">
      <c r="A19" s="141" t="s">
        <v>11</v>
      </c>
      <c r="B19" s="153" t="s">
        <v>246</v>
      </c>
      <c r="C19" s="145" t="s">
        <v>99</v>
      </c>
      <c r="D19" s="129" t="s">
        <v>61</v>
      </c>
      <c r="E19" s="127" t="s">
        <v>61</v>
      </c>
      <c r="F19" s="127" t="s">
        <v>61</v>
      </c>
      <c r="G19" s="127" t="s">
        <v>61</v>
      </c>
      <c r="H19" s="127" t="s">
        <v>61</v>
      </c>
      <c r="I19" s="127" t="s">
        <v>61</v>
      </c>
      <c r="J19" s="127" t="s">
        <v>61</v>
      </c>
      <c r="K19" s="127" t="s">
        <v>61</v>
      </c>
      <c r="L19" s="127" t="s">
        <v>61</v>
      </c>
      <c r="M19" s="11" t="s">
        <v>100</v>
      </c>
      <c r="N19" s="11" t="s">
        <v>101</v>
      </c>
      <c r="O19" s="11" t="s">
        <v>102</v>
      </c>
      <c r="P19" s="11" t="s">
        <v>100</v>
      </c>
      <c r="Q19" s="11" t="s">
        <v>101</v>
      </c>
      <c r="R19" s="11" t="s">
        <v>102</v>
      </c>
      <c r="S19" s="131" t="s">
        <v>283</v>
      </c>
      <c r="T19" s="149">
        <f>R20</f>
        <v>0.60489999999999999</v>
      </c>
      <c r="U19" s="135">
        <v>0</v>
      </c>
      <c r="V19" s="137">
        <v>1</v>
      </c>
      <c r="W19" s="139"/>
      <c r="Y19" s="110"/>
      <c r="Z19" s="6"/>
      <c r="AA19" s="24"/>
      <c r="AB19" s="24"/>
    </row>
    <row r="20" spans="1:29" ht="97.5" customHeight="1" x14ac:dyDescent="0.25">
      <c r="A20" s="142"/>
      <c r="B20" s="154"/>
      <c r="C20" s="146"/>
      <c r="D20" s="130"/>
      <c r="E20" s="128"/>
      <c r="F20" s="128"/>
      <c r="G20" s="128"/>
      <c r="H20" s="128"/>
      <c r="I20" s="128"/>
      <c r="J20" s="128"/>
      <c r="K20" s="128"/>
      <c r="L20" s="128"/>
      <c r="M20" s="84"/>
      <c r="N20" s="84"/>
      <c r="O20" s="85"/>
      <c r="P20" s="7">
        <f>'ПР_1_Городская пол-ка'!P21+'ПР-1_МОДБ'!P21+ПР_1_МОБ!P21</f>
        <v>65333</v>
      </c>
      <c r="Q20" s="7">
        <f>'ПР_1_Городская пол-ка'!Q21+'ПР-1_МОДБ'!Q21+ПР_1_МОБ!Q21</f>
        <v>108009</v>
      </c>
      <c r="R20" s="13">
        <f>ROUND(P20/Q20,4)</f>
        <v>0.60489999999999999</v>
      </c>
      <c r="S20" s="132"/>
      <c r="T20" s="150"/>
      <c r="U20" s="136"/>
      <c r="V20" s="138"/>
      <c r="W20" s="140"/>
      <c r="Y20" s="110">
        <v>2</v>
      </c>
      <c r="Z20" s="14" t="s">
        <v>62</v>
      </c>
      <c r="AA20" s="24">
        <v>0.95</v>
      </c>
      <c r="AB20" s="24">
        <f>ROUND(P20/Q20,5)</f>
        <v>0.60487999999999997</v>
      </c>
      <c r="AC20" s="102">
        <f>AB20/AA20*100</f>
        <v>63.671578947368424</v>
      </c>
    </row>
    <row r="21" spans="1:29" ht="29.25" customHeight="1" x14ac:dyDescent="0.25">
      <c r="A21" s="147" t="s">
        <v>12</v>
      </c>
      <c r="B21" s="139" t="s">
        <v>40</v>
      </c>
      <c r="C21" s="139" t="s">
        <v>103</v>
      </c>
      <c r="D21" s="129" t="s">
        <v>61</v>
      </c>
      <c r="E21" s="127" t="s">
        <v>61</v>
      </c>
      <c r="F21" s="127" t="s">
        <v>61</v>
      </c>
      <c r="G21" s="127" t="s">
        <v>61</v>
      </c>
      <c r="H21" s="127" t="s">
        <v>61</v>
      </c>
      <c r="I21" s="127" t="s">
        <v>61</v>
      </c>
      <c r="J21" s="127" t="s">
        <v>61</v>
      </c>
      <c r="K21" s="127" t="s">
        <v>61</v>
      </c>
      <c r="L21" s="127" t="s">
        <v>61</v>
      </c>
      <c r="M21" s="11" t="s">
        <v>105</v>
      </c>
      <c r="N21" s="11" t="s">
        <v>106</v>
      </c>
      <c r="O21" s="11" t="s">
        <v>104</v>
      </c>
      <c r="P21" s="11" t="s">
        <v>105</v>
      </c>
      <c r="Q21" s="11" t="s">
        <v>106</v>
      </c>
      <c r="R21" s="11" t="s">
        <v>104</v>
      </c>
      <c r="S21" s="131" t="s">
        <v>267</v>
      </c>
      <c r="T21" s="149">
        <f>R22/O22-1</f>
        <v>5.7667663391712809E-2</v>
      </c>
      <c r="U21" s="135">
        <v>1</v>
      </c>
      <c r="V21" s="137">
        <v>1</v>
      </c>
      <c r="W21" s="139"/>
      <c r="Y21" s="110"/>
      <c r="Z21" s="14"/>
      <c r="AA21" s="24"/>
      <c r="AB21" s="24"/>
    </row>
    <row r="22" spans="1:29" ht="174" customHeight="1" x14ac:dyDescent="0.25">
      <c r="A22" s="148"/>
      <c r="B22" s="140"/>
      <c r="C22" s="140"/>
      <c r="D22" s="130"/>
      <c r="E22" s="128"/>
      <c r="F22" s="128"/>
      <c r="G22" s="128"/>
      <c r="H22" s="128"/>
      <c r="I22" s="128"/>
      <c r="J22" s="128"/>
      <c r="K22" s="128"/>
      <c r="L22" s="128"/>
      <c r="M22" s="19">
        <f>'ПР_1_Городская пол-ка'!M23+'ПР-1_МОДБ'!M23+ПР_1_МОБ!M23</f>
        <v>3106</v>
      </c>
      <c r="N22" s="19">
        <f>'ПР_1_Городская пол-ка'!N23+'ПР-1_МОДБ'!N23+ПР_1_МОБ!N23</f>
        <v>13267</v>
      </c>
      <c r="O22" s="16">
        <f>ROUND(M22/N22,4)</f>
        <v>0.2341</v>
      </c>
      <c r="P22" s="19">
        <f>'ПР_1_Городская пол-ка'!P23+'ПР-1_МОДБ'!P23+ПР_1_МОБ!P23</f>
        <v>3490</v>
      </c>
      <c r="Q22" s="19">
        <f>'ПР_1_Городская пол-ка'!Q23+'ПР-1_МОДБ'!Q23+ПР_1_МОБ!Q23</f>
        <v>14097</v>
      </c>
      <c r="R22" s="16">
        <f>ROUND(P22/Q22,4)</f>
        <v>0.24759999999999999</v>
      </c>
      <c r="S22" s="132"/>
      <c r="T22" s="150"/>
      <c r="U22" s="136"/>
      <c r="V22" s="138">
        <v>1</v>
      </c>
      <c r="W22" s="140"/>
      <c r="Y22" s="110">
        <v>2</v>
      </c>
      <c r="Z22" s="6"/>
      <c r="AA22" s="24">
        <f>ROUND(M22/N22,5)</f>
        <v>0.23411000000000001</v>
      </c>
      <c r="AB22" s="24">
        <f>ROUND(P22/Q22,5)</f>
        <v>0.24757000000000001</v>
      </c>
    </row>
    <row r="23" spans="1:29" ht="29.25" customHeight="1" x14ac:dyDescent="0.25">
      <c r="A23" s="147" t="s">
        <v>13</v>
      </c>
      <c r="B23" s="139" t="s">
        <v>41</v>
      </c>
      <c r="C23" s="139" t="s">
        <v>109</v>
      </c>
      <c r="D23" s="129" t="s">
        <v>61</v>
      </c>
      <c r="E23" s="127" t="s">
        <v>61</v>
      </c>
      <c r="F23" s="127" t="s">
        <v>61</v>
      </c>
      <c r="G23" s="127" t="s">
        <v>61</v>
      </c>
      <c r="H23" s="127" t="s">
        <v>61</v>
      </c>
      <c r="I23" s="127" t="s">
        <v>61</v>
      </c>
      <c r="J23" s="127" t="s">
        <v>61</v>
      </c>
      <c r="K23" s="127" t="s">
        <v>61</v>
      </c>
      <c r="L23" s="127" t="s">
        <v>61</v>
      </c>
      <c r="M23" s="11" t="s">
        <v>108</v>
      </c>
      <c r="N23" s="11" t="s">
        <v>110</v>
      </c>
      <c r="O23" s="11" t="s">
        <v>107</v>
      </c>
      <c r="P23" s="11" t="s">
        <v>108</v>
      </c>
      <c r="Q23" s="11" t="s">
        <v>110</v>
      </c>
      <c r="R23" s="11" t="s">
        <v>107</v>
      </c>
      <c r="S23" s="131" t="s">
        <v>268</v>
      </c>
      <c r="T23" s="149">
        <f>R24/O24-1</f>
        <v>-4.4297246946801816E-2</v>
      </c>
      <c r="U23" s="151">
        <v>0</v>
      </c>
      <c r="V23" s="137">
        <v>1</v>
      </c>
      <c r="W23" s="139"/>
      <c r="Y23" s="110"/>
      <c r="Z23" s="6"/>
      <c r="AA23" s="24"/>
      <c r="AB23" s="24"/>
    </row>
    <row r="24" spans="1:29" ht="231" customHeight="1" x14ac:dyDescent="0.25">
      <c r="A24" s="148"/>
      <c r="B24" s="140"/>
      <c r="C24" s="140"/>
      <c r="D24" s="130"/>
      <c r="E24" s="128"/>
      <c r="F24" s="128"/>
      <c r="G24" s="128"/>
      <c r="H24" s="128"/>
      <c r="I24" s="128"/>
      <c r="J24" s="128"/>
      <c r="K24" s="128"/>
      <c r="L24" s="128"/>
      <c r="M24" s="19">
        <f>'ПР_1_Городская пол-ка'!M25+'ПР-1_МОДБ'!M25+ПР_1_МОБ!M25</f>
        <v>6409</v>
      </c>
      <c r="N24" s="19">
        <f>'ПР_1_Городская пол-ка'!N25+'ПР-1_МОДБ'!N25+ПР_1_МОБ!N25</f>
        <v>13267</v>
      </c>
      <c r="O24" s="16">
        <f>ROUND(M24/N24,4)</f>
        <v>0.48309999999999997</v>
      </c>
      <c r="P24" s="19">
        <f>'ПР_1_Городская пол-ка'!P25+'ПР-1_МОДБ'!P25+ПР_1_МОБ!P25</f>
        <v>6509</v>
      </c>
      <c r="Q24" s="19">
        <f>'ПР_1_Городская пол-ка'!Q25+'ПР-1_МОДБ'!Q25+ПР_1_МОБ!Q25</f>
        <v>14097</v>
      </c>
      <c r="R24" s="16">
        <f>ROUND(P24/Q24,4)</f>
        <v>0.4617</v>
      </c>
      <c r="S24" s="132"/>
      <c r="T24" s="150"/>
      <c r="U24" s="152"/>
      <c r="V24" s="138">
        <v>1</v>
      </c>
      <c r="W24" s="140"/>
      <c r="Y24" s="110">
        <v>1</v>
      </c>
      <c r="Z24" s="6"/>
      <c r="AA24" s="24">
        <f>ROUND(M24/N24,5)</f>
        <v>0.48308000000000001</v>
      </c>
      <c r="AB24" s="24">
        <f>ROUND(P24/Q24,5)</f>
        <v>0.46172999999999997</v>
      </c>
    </row>
    <row r="25" spans="1:29" ht="24" customHeight="1" x14ac:dyDescent="0.25">
      <c r="A25" s="147" t="s">
        <v>14</v>
      </c>
      <c r="B25" s="139" t="s">
        <v>42</v>
      </c>
      <c r="C25" s="139" t="s">
        <v>111</v>
      </c>
      <c r="D25" s="129" t="s">
        <v>61</v>
      </c>
      <c r="E25" s="127" t="s">
        <v>61</v>
      </c>
      <c r="F25" s="127" t="s">
        <v>61</v>
      </c>
      <c r="G25" s="127" t="s">
        <v>61</v>
      </c>
      <c r="H25" s="127" t="s">
        <v>61</v>
      </c>
      <c r="I25" s="127" t="s">
        <v>61</v>
      </c>
      <c r="J25" s="127" t="s">
        <v>61</v>
      </c>
      <c r="K25" s="127" t="s">
        <v>61</v>
      </c>
      <c r="L25" s="127" t="s">
        <v>61</v>
      </c>
      <c r="M25" s="11" t="s">
        <v>113</v>
      </c>
      <c r="N25" s="11" t="s">
        <v>84</v>
      </c>
      <c r="O25" s="11" t="s">
        <v>112</v>
      </c>
      <c r="P25" s="11" t="s">
        <v>113</v>
      </c>
      <c r="Q25" s="11" t="s">
        <v>84</v>
      </c>
      <c r="R25" s="11" t="s">
        <v>112</v>
      </c>
      <c r="S25" s="131" t="s">
        <v>269</v>
      </c>
      <c r="T25" s="133">
        <f>R26</f>
        <v>0.32400000000000001</v>
      </c>
      <c r="U25" s="135">
        <v>0</v>
      </c>
      <c r="V25" s="137">
        <v>1</v>
      </c>
      <c r="W25" s="139"/>
      <c r="Y25" s="110"/>
      <c r="AA25" s="24"/>
      <c r="AB25" s="24"/>
    </row>
    <row r="26" spans="1:29" ht="142.5" customHeight="1" x14ac:dyDescent="0.25">
      <c r="A26" s="148"/>
      <c r="B26" s="140"/>
      <c r="C26" s="140"/>
      <c r="D26" s="130"/>
      <c r="E26" s="128"/>
      <c r="F26" s="128"/>
      <c r="G26" s="128"/>
      <c r="H26" s="128"/>
      <c r="I26" s="128"/>
      <c r="J26" s="128"/>
      <c r="K26" s="128"/>
      <c r="L26" s="128"/>
      <c r="M26" s="84" t="s">
        <v>61</v>
      </c>
      <c r="N26" s="84" t="s">
        <v>61</v>
      </c>
      <c r="O26" s="85" t="s">
        <v>61</v>
      </c>
      <c r="P26" s="19">
        <f>'ПР_1_Городская пол-ка'!P27+'ПР-1_МОДБ'!P27+ПР_1_МОБ!P27</f>
        <v>809</v>
      </c>
      <c r="Q26" s="19">
        <f>'ПР_1_Городская пол-ка'!Q27+'ПР-1_МОДБ'!Q27+ПР_1_МОБ!Q27</f>
        <v>2497</v>
      </c>
      <c r="R26" s="10">
        <f>ROUND(P26/Q26,4)</f>
        <v>0.32400000000000001</v>
      </c>
      <c r="S26" s="132"/>
      <c r="T26" s="134"/>
      <c r="U26" s="136"/>
      <c r="V26" s="138"/>
      <c r="W26" s="140"/>
      <c r="Y26" s="110">
        <v>1</v>
      </c>
      <c r="AA26" s="24">
        <v>0.8</v>
      </c>
      <c r="AB26" s="24">
        <f>ROUND(P26/Q26,5)</f>
        <v>0.32399</v>
      </c>
      <c r="AC26" s="105">
        <f>AB26/AA26*100</f>
        <v>40.498750000000001</v>
      </c>
    </row>
    <row r="27" spans="1:29" ht="28.5" customHeight="1" x14ac:dyDescent="0.25">
      <c r="A27" s="147" t="s">
        <v>15</v>
      </c>
      <c r="B27" s="139" t="s">
        <v>43</v>
      </c>
      <c r="C27" s="139" t="s">
        <v>116</v>
      </c>
      <c r="D27" s="129" t="s">
        <v>61</v>
      </c>
      <c r="E27" s="127" t="s">
        <v>61</v>
      </c>
      <c r="F27" s="127" t="s">
        <v>61</v>
      </c>
      <c r="G27" s="127" t="s">
        <v>61</v>
      </c>
      <c r="H27" s="127" t="s">
        <v>61</v>
      </c>
      <c r="I27" s="127" t="s">
        <v>61</v>
      </c>
      <c r="J27" s="127" t="s">
        <v>61</v>
      </c>
      <c r="K27" s="127" t="s">
        <v>61</v>
      </c>
      <c r="L27" s="127" t="s">
        <v>61</v>
      </c>
      <c r="M27" s="11" t="s">
        <v>118</v>
      </c>
      <c r="N27" s="11" t="s">
        <v>92</v>
      </c>
      <c r="O27" s="11" t="s">
        <v>117</v>
      </c>
      <c r="P27" s="11" t="s">
        <v>118</v>
      </c>
      <c r="Q27" s="11" t="s">
        <v>92</v>
      </c>
      <c r="R27" s="11" t="s">
        <v>117</v>
      </c>
      <c r="S27" s="131" t="s">
        <v>269</v>
      </c>
      <c r="T27" s="149">
        <f>R28</f>
        <v>0.25</v>
      </c>
      <c r="U27" s="135">
        <v>0</v>
      </c>
      <c r="V27" s="137">
        <v>1</v>
      </c>
      <c r="W27" s="139"/>
      <c r="Y27" s="110"/>
      <c r="AA27" s="24"/>
      <c r="AB27" s="24"/>
    </row>
    <row r="28" spans="1:29" ht="162.75" customHeight="1" x14ac:dyDescent="0.25">
      <c r="A28" s="148"/>
      <c r="B28" s="140"/>
      <c r="C28" s="140"/>
      <c r="D28" s="130"/>
      <c r="E28" s="128"/>
      <c r="F28" s="128"/>
      <c r="G28" s="128"/>
      <c r="H28" s="128"/>
      <c r="I28" s="128"/>
      <c r="J28" s="128"/>
      <c r="K28" s="128"/>
      <c r="L28" s="128"/>
      <c r="M28" s="84" t="s">
        <v>245</v>
      </c>
      <c r="N28" s="84" t="s">
        <v>245</v>
      </c>
      <c r="O28" s="84" t="s">
        <v>245</v>
      </c>
      <c r="P28" s="19">
        <f>'ПР_1_Городская пол-ка'!P29+'ПР-1_МОДБ'!P29+ПР_1_МОБ!P29</f>
        <v>21</v>
      </c>
      <c r="Q28" s="19">
        <f>'ПР_1_Городская пол-ка'!Q29+'ПР-1_МОДБ'!Q29+ПР_1_МОБ!Q29</f>
        <v>84</v>
      </c>
      <c r="R28" s="10">
        <f>ROUND(P28/Q28,4)</f>
        <v>0.25</v>
      </c>
      <c r="S28" s="132"/>
      <c r="T28" s="150"/>
      <c r="U28" s="136"/>
      <c r="V28" s="138"/>
      <c r="W28" s="140"/>
      <c r="Y28" s="110">
        <v>1</v>
      </c>
      <c r="AA28" s="24">
        <v>0.8</v>
      </c>
      <c r="AB28" s="24">
        <f>ROUND(P28/Q28,5)</f>
        <v>0.25</v>
      </c>
      <c r="AC28" s="105">
        <f>AB28/AA28*100</f>
        <v>31.25</v>
      </c>
    </row>
    <row r="29" spans="1:29" ht="26.25" customHeight="1" x14ac:dyDescent="0.25">
      <c r="A29" s="147" t="s">
        <v>16</v>
      </c>
      <c r="B29" s="139" t="s">
        <v>44</v>
      </c>
      <c r="C29" s="139" t="s">
        <v>119</v>
      </c>
      <c r="D29" s="129" t="s">
        <v>61</v>
      </c>
      <c r="E29" s="127" t="s">
        <v>61</v>
      </c>
      <c r="F29" s="127" t="s">
        <v>61</v>
      </c>
      <c r="G29" s="127" t="s">
        <v>61</v>
      </c>
      <c r="H29" s="127" t="s">
        <v>61</v>
      </c>
      <c r="I29" s="127" t="s">
        <v>61</v>
      </c>
      <c r="J29" s="127" t="s">
        <v>61</v>
      </c>
      <c r="K29" s="127" t="s">
        <v>61</v>
      </c>
      <c r="L29" s="127" t="s">
        <v>61</v>
      </c>
      <c r="M29" s="11" t="s">
        <v>121</v>
      </c>
      <c r="N29" s="11" t="s">
        <v>97</v>
      </c>
      <c r="O29" s="11" t="s">
        <v>120</v>
      </c>
      <c r="P29" s="11" t="s">
        <v>121</v>
      </c>
      <c r="Q29" s="11" t="s">
        <v>97</v>
      </c>
      <c r="R29" s="11" t="s">
        <v>120</v>
      </c>
      <c r="S29" s="131" t="s">
        <v>270</v>
      </c>
      <c r="T29" s="149">
        <f>R30</f>
        <v>0.56169999999999998</v>
      </c>
      <c r="U29" s="135">
        <v>0</v>
      </c>
      <c r="V29" s="137">
        <v>1</v>
      </c>
      <c r="W29" s="139"/>
      <c r="Y29" s="110"/>
      <c r="AA29" s="24"/>
      <c r="AB29" s="24"/>
    </row>
    <row r="30" spans="1:29" ht="135.75" customHeight="1" x14ac:dyDescent="0.25">
      <c r="A30" s="148"/>
      <c r="B30" s="140"/>
      <c r="C30" s="140"/>
      <c r="D30" s="130"/>
      <c r="E30" s="128"/>
      <c r="F30" s="128"/>
      <c r="G30" s="128"/>
      <c r="H30" s="128"/>
      <c r="I30" s="128"/>
      <c r="J30" s="128"/>
      <c r="K30" s="128"/>
      <c r="L30" s="128"/>
      <c r="M30" s="84" t="s">
        <v>245</v>
      </c>
      <c r="N30" s="84" t="s">
        <v>245</v>
      </c>
      <c r="O30" s="84" t="s">
        <v>245</v>
      </c>
      <c r="P30" s="19">
        <f>'ПР_1_Городская пол-ка'!P31+'ПР-1_МОДБ'!P31+ПР_1_МОБ!P31</f>
        <v>255</v>
      </c>
      <c r="Q30" s="19">
        <f>'ПР_1_Городская пол-ка'!Q31+'ПР-1_МОДБ'!Q31+ПР_1_МОБ!Q31</f>
        <v>454</v>
      </c>
      <c r="R30" s="10">
        <f>ROUND(P30/Q30,4)</f>
        <v>0.56169999999999998</v>
      </c>
      <c r="S30" s="132"/>
      <c r="T30" s="150"/>
      <c r="U30" s="136"/>
      <c r="V30" s="138"/>
      <c r="W30" s="140"/>
      <c r="Y30" s="110">
        <v>2</v>
      </c>
      <c r="AA30" s="24">
        <v>0.8</v>
      </c>
      <c r="AB30" s="24">
        <f>ROUND(P30/Q30,5)</f>
        <v>0.56167</v>
      </c>
      <c r="AC30" s="105">
        <f>AB30/AA30*100</f>
        <v>70.208749999999995</v>
      </c>
    </row>
    <row r="31" spans="1:29" ht="22.5" customHeight="1" x14ac:dyDescent="0.25">
      <c r="A31" s="147" t="s">
        <v>17</v>
      </c>
      <c r="B31" s="139" t="s">
        <v>45</v>
      </c>
      <c r="C31" s="139" t="s">
        <v>122</v>
      </c>
      <c r="D31" s="129" t="s">
        <v>61</v>
      </c>
      <c r="E31" s="127" t="s">
        <v>61</v>
      </c>
      <c r="F31" s="127" t="s">
        <v>61</v>
      </c>
      <c r="G31" s="127" t="s">
        <v>61</v>
      </c>
      <c r="H31" s="127" t="s">
        <v>61</v>
      </c>
      <c r="I31" s="127" t="s">
        <v>61</v>
      </c>
      <c r="J31" s="127" t="s">
        <v>61</v>
      </c>
      <c r="K31" s="127" t="s">
        <v>61</v>
      </c>
      <c r="L31" s="127" t="s">
        <v>61</v>
      </c>
      <c r="M31" s="11" t="s">
        <v>124</v>
      </c>
      <c r="N31" s="11" t="s">
        <v>125</v>
      </c>
      <c r="O31" s="11" t="s">
        <v>123</v>
      </c>
      <c r="P31" s="11" t="s">
        <v>124</v>
      </c>
      <c r="Q31" s="11" t="s">
        <v>125</v>
      </c>
      <c r="R31" s="11" t="s">
        <v>123</v>
      </c>
      <c r="S31" s="131" t="s">
        <v>271</v>
      </c>
      <c r="T31" s="149">
        <f>R32/O32-1</f>
        <v>0.23728813559322037</v>
      </c>
      <c r="U31" s="135">
        <v>0</v>
      </c>
      <c r="V31" s="137">
        <v>1</v>
      </c>
      <c r="W31" s="139"/>
      <c r="Y31" s="110"/>
      <c r="Z31" s="6"/>
      <c r="AA31" s="24"/>
      <c r="AB31" s="24"/>
    </row>
    <row r="32" spans="1:29" ht="170.25" customHeight="1" x14ac:dyDescent="0.25">
      <c r="A32" s="148"/>
      <c r="B32" s="140"/>
      <c r="C32" s="140"/>
      <c r="D32" s="130"/>
      <c r="E32" s="128"/>
      <c r="F32" s="128"/>
      <c r="G32" s="128"/>
      <c r="H32" s="128"/>
      <c r="I32" s="128"/>
      <c r="J32" s="128"/>
      <c r="K32" s="128"/>
      <c r="L32" s="128"/>
      <c r="M32" s="19">
        <f>'ПР_1_Городская пол-ка'!M33+'ПР-1_МОДБ'!M33+ПР_1_МОБ!M33</f>
        <v>147</v>
      </c>
      <c r="N32" s="19">
        <f>'ПР_1_Городская пол-ка'!N33+'ПР-1_МОДБ'!N33+ПР_1_МОБ!N33</f>
        <v>24718</v>
      </c>
      <c r="O32" s="10">
        <f>ROUND(M32/N32,4)</f>
        <v>5.8999999999999999E-3</v>
      </c>
      <c r="P32" s="19">
        <f>'ПР_1_Городская пол-ка'!P33+'ПР-1_МОДБ'!P33+ПР_1_МОБ!P33</f>
        <v>180</v>
      </c>
      <c r="Q32" s="19">
        <f>'ПР_1_Городская пол-ка'!Q33+'ПР-1_МОДБ'!Q33+ПР_1_МОБ!Q33</f>
        <v>24718</v>
      </c>
      <c r="R32" s="10">
        <f>ROUND(P32/Q32,4)</f>
        <v>7.3000000000000001E-3</v>
      </c>
      <c r="S32" s="132"/>
      <c r="T32" s="150"/>
      <c r="U32" s="136"/>
      <c r="V32" s="138"/>
      <c r="W32" s="140"/>
      <c r="Y32" s="110">
        <v>1</v>
      </c>
      <c r="Z32" s="6"/>
      <c r="AA32" s="24">
        <f>ROUND(M32/N32,5)</f>
        <v>5.9500000000000004E-3</v>
      </c>
      <c r="AB32" s="24">
        <f>ROUND(P32/Q32,5)</f>
        <v>7.28E-3</v>
      </c>
    </row>
    <row r="33" spans="1:29" ht="24" customHeight="1" x14ac:dyDescent="0.25">
      <c r="A33" s="147" t="s">
        <v>18</v>
      </c>
      <c r="B33" s="139" t="s">
        <v>46</v>
      </c>
      <c r="C33" s="139" t="s">
        <v>126</v>
      </c>
      <c r="D33" s="129" t="s">
        <v>61</v>
      </c>
      <c r="E33" s="127" t="s">
        <v>61</v>
      </c>
      <c r="F33" s="127" t="s">
        <v>61</v>
      </c>
      <c r="G33" s="127" t="s">
        <v>61</v>
      </c>
      <c r="H33" s="127" t="s">
        <v>61</v>
      </c>
      <c r="I33" s="127" t="s">
        <v>61</v>
      </c>
      <c r="J33" s="127" t="s">
        <v>61</v>
      </c>
      <c r="K33" s="127" t="s">
        <v>61</v>
      </c>
      <c r="L33" s="127" t="s">
        <v>61</v>
      </c>
      <c r="M33" s="11" t="s">
        <v>128</v>
      </c>
      <c r="N33" s="11" t="s">
        <v>128</v>
      </c>
      <c r="O33" s="11" t="s">
        <v>127</v>
      </c>
      <c r="P33" s="11" t="s">
        <v>128</v>
      </c>
      <c r="Q33" s="11" t="s">
        <v>128</v>
      </c>
      <c r="R33" s="11" t="s">
        <v>127</v>
      </c>
      <c r="S33" s="131" t="s">
        <v>272</v>
      </c>
      <c r="T33" s="149">
        <f>R34/O34-1</f>
        <v>3.7417294090805298E-2</v>
      </c>
      <c r="U33" s="135">
        <v>0</v>
      </c>
      <c r="V33" s="137">
        <v>1</v>
      </c>
      <c r="W33" s="139"/>
      <c r="Y33" s="110"/>
      <c r="Z33" s="6"/>
      <c r="AA33" s="24"/>
      <c r="AB33" s="24"/>
    </row>
    <row r="34" spans="1:29" ht="178.5" customHeight="1" x14ac:dyDescent="0.25">
      <c r="A34" s="148"/>
      <c r="B34" s="140"/>
      <c r="C34" s="140"/>
      <c r="D34" s="130"/>
      <c r="E34" s="128"/>
      <c r="F34" s="128"/>
      <c r="G34" s="128"/>
      <c r="H34" s="128"/>
      <c r="I34" s="128"/>
      <c r="J34" s="128"/>
      <c r="K34" s="128"/>
      <c r="L34" s="128"/>
      <c r="M34" s="19">
        <f>'ПР_1_Городская пол-ка'!M35+'ПР-1_МОДБ'!M35+ПР_1_МОБ!M35</f>
        <v>891</v>
      </c>
      <c r="N34" s="19">
        <f>'ПР_1_Городская пол-ка'!N35+'ПР-1_МОДБ'!N35+ПР_1_МОБ!N35</f>
        <v>2033</v>
      </c>
      <c r="O34" s="10">
        <f>ROUND(M34/N34,4)</f>
        <v>0.43830000000000002</v>
      </c>
      <c r="P34" s="19">
        <f>'ПР_1_Городская пол-ка'!P35+'ПР-1_МОДБ'!P35+ПР_1_МОБ!P35</f>
        <v>934</v>
      </c>
      <c r="Q34" s="19">
        <f>'ПР_1_Городская пол-ка'!Q35+'ПР-1_МОДБ'!Q35+ПР_1_МОБ!Q35</f>
        <v>2054</v>
      </c>
      <c r="R34" s="10">
        <f>ROUND(P34/Q34,4)</f>
        <v>0.45469999999999999</v>
      </c>
      <c r="S34" s="132"/>
      <c r="T34" s="150"/>
      <c r="U34" s="136"/>
      <c r="V34" s="138"/>
      <c r="W34" s="140"/>
      <c r="Y34" s="110">
        <v>2</v>
      </c>
      <c r="Z34" s="6"/>
      <c r="AA34" s="24">
        <f>ROUND(M34/N34,5)</f>
        <v>0.43826999999999999</v>
      </c>
      <c r="AB34" s="24">
        <f>ROUND(P34/Q34,5)</f>
        <v>0.45472000000000001</v>
      </c>
    </row>
    <row r="35" spans="1:29" ht="32.25" customHeight="1" x14ac:dyDescent="0.25">
      <c r="A35" s="147" t="s">
        <v>19</v>
      </c>
      <c r="B35" s="139" t="s">
        <v>47</v>
      </c>
      <c r="C35" s="139" t="s">
        <v>132</v>
      </c>
      <c r="D35" s="129" t="s">
        <v>61</v>
      </c>
      <c r="E35" s="127" t="s">
        <v>61</v>
      </c>
      <c r="F35" s="127" t="s">
        <v>61</v>
      </c>
      <c r="G35" s="127" t="s">
        <v>61</v>
      </c>
      <c r="H35" s="127" t="s">
        <v>61</v>
      </c>
      <c r="I35" s="127" t="s">
        <v>61</v>
      </c>
      <c r="J35" s="127" t="s">
        <v>61</v>
      </c>
      <c r="K35" s="127" t="s">
        <v>61</v>
      </c>
      <c r="L35" s="127" t="s">
        <v>61</v>
      </c>
      <c r="M35" s="11" t="s">
        <v>130</v>
      </c>
      <c r="N35" s="11" t="s">
        <v>129</v>
      </c>
      <c r="O35" s="11" t="s">
        <v>131</v>
      </c>
      <c r="P35" s="11" t="s">
        <v>130</v>
      </c>
      <c r="Q35" s="11" t="s">
        <v>129</v>
      </c>
      <c r="R35" s="11" t="s">
        <v>131</v>
      </c>
      <c r="S35" s="131" t="s">
        <v>273</v>
      </c>
      <c r="T35" s="149">
        <f>R36/O36-1</f>
        <v>7.1755725190839614E-2</v>
      </c>
      <c r="U35" s="135">
        <v>0</v>
      </c>
      <c r="V35" s="137">
        <v>1</v>
      </c>
      <c r="W35" s="139"/>
      <c r="Y35" s="110"/>
      <c r="Z35" s="6"/>
      <c r="AA35" s="24"/>
      <c r="AB35" s="24"/>
    </row>
    <row r="36" spans="1:29" ht="176.25" customHeight="1" x14ac:dyDescent="0.25">
      <c r="A36" s="148"/>
      <c r="B36" s="140"/>
      <c r="C36" s="140"/>
      <c r="D36" s="130"/>
      <c r="E36" s="128"/>
      <c r="F36" s="128"/>
      <c r="G36" s="128"/>
      <c r="H36" s="128"/>
      <c r="I36" s="128"/>
      <c r="J36" s="128"/>
      <c r="K36" s="128"/>
      <c r="L36" s="128"/>
      <c r="M36" s="19">
        <f>'ПР_1_Городская пол-ка'!M37+'ПР-1_МОДБ'!M37+ПР_1_МОБ!M37</f>
        <v>584</v>
      </c>
      <c r="N36" s="19">
        <f>'ПР_1_Городская пол-ка'!N37+'ПР-1_МОДБ'!N37+ПР_1_МОБ!N37</f>
        <v>2972</v>
      </c>
      <c r="O36" s="10">
        <f>ROUND(M36/N36,4)</f>
        <v>0.19650000000000001</v>
      </c>
      <c r="P36" s="19">
        <f>'ПР_1_Городская пол-ка'!P37+'ПР-1_МОДБ'!P37+ПР_1_МОБ!P37</f>
        <v>626</v>
      </c>
      <c r="Q36" s="19">
        <f>'ПР_1_Городская пол-ка'!Q37+'ПР-1_МОДБ'!Q37+ПР_1_МОБ!Q37</f>
        <v>2972</v>
      </c>
      <c r="R36" s="10">
        <f>ROUND(P36/Q36,4)</f>
        <v>0.21060000000000001</v>
      </c>
      <c r="S36" s="132"/>
      <c r="T36" s="150"/>
      <c r="U36" s="136"/>
      <c r="V36" s="138"/>
      <c r="W36" s="140"/>
      <c r="Y36" s="110">
        <v>1</v>
      </c>
      <c r="Z36" s="6"/>
      <c r="AA36" s="24">
        <f>ROUND(M36/N36,5)</f>
        <v>0.19650000000000001</v>
      </c>
      <c r="AB36" s="24">
        <f>ROUND(P36/Q36,5)</f>
        <v>0.21063000000000001</v>
      </c>
    </row>
    <row r="37" spans="1:29" ht="28.5" customHeight="1" x14ac:dyDescent="0.25">
      <c r="A37" s="147" t="s">
        <v>20</v>
      </c>
      <c r="B37" s="139" t="s">
        <v>48</v>
      </c>
      <c r="C37" s="139" t="s">
        <v>133</v>
      </c>
      <c r="D37" s="15" t="s">
        <v>135</v>
      </c>
      <c r="E37" s="15" t="s">
        <v>136</v>
      </c>
      <c r="F37" s="15" t="s">
        <v>134</v>
      </c>
      <c r="G37" s="15" t="s">
        <v>135</v>
      </c>
      <c r="H37" s="15" t="s">
        <v>136</v>
      </c>
      <c r="I37" s="15" t="s">
        <v>134</v>
      </c>
      <c r="J37" s="15" t="s">
        <v>135</v>
      </c>
      <c r="K37" s="15" t="s">
        <v>136</v>
      </c>
      <c r="L37" s="15" t="s">
        <v>134</v>
      </c>
      <c r="M37" s="15" t="s">
        <v>61</v>
      </c>
      <c r="N37" s="15" t="s">
        <v>61</v>
      </c>
      <c r="O37" s="15" t="s">
        <v>134</v>
      </c>
      <c r="P37" s="15" t="s">
        <v>135</v>
      </c>
      <c r="Q37" s="15" t="s">
        <v>136</v>
      </c>
      <c r="R37" s="15" t="s">
        <v>134</v>
      </c>
      <c r="S37" s="131" t="s">
        <v>274</v>
      </c>
      <c r="T37" s="149">
        <f>R38/O38-1</f>
        <v>0.17471547216241157</v>
      </c>
      <c r="U37" s="135">
        <v>0</v>
      </c>
      <c r="V37" s="137">
        <v>1</v>
      </c>
      <c r="W37" s="139"/>
      <c r="Y37" s="110"/>
      <c r="Z37" s="5"/>
      <c r="AA37" s="24"/>
      <c r="AB37" s="24"/>
    </row>
    <row r="38" spans="1:29" ht="190.5" customHeight="1" x14ac:dyDescent="0.25">
      <c r="A38" s="148"/>
      <c r="B38" s="140"/>
      <c r="C38" s="140"/>
      <c r="D38" s="113">
        <f>'ПР_1_Городская пол-ка'!D39+ПР_1_МОБ!D39</f>
        <v>784</v>
      </c>
      <c r="E38" s="113">
        <f>'ПР_1_Городская пол-ка'!E39+ПР_1_МОБ!E39</f>
        <v>79586</v>
      </c>
      <c r="F38" s="58">
        <f>IFERROR(ROUND(D38/E38*1000,2),0)</f>
        <v>9.85</v>
      </c>
      <c r="G38" s="113">
        <f>'ПР_1_Городская пол-ка'!G39+ПР_1_МОБ!G39</f>
        <v>886</v>
      </c>
      <c r="H38" s="113">
        <f>'ПР_1_Городская пол-ка'!H39+ПР_1_МОБ!H39</f>
        <v>79586</v>
      </c>
      <c r="I38" s="58">
        <f>IFERROR(ROUND(G38/H38*1000,2),0)</f>
        <v>11.13</v>
      </c>
      <c r="J38" s="113">
        <f>'ПР_1_Городская пол-ка'!J39+ПР_1_МОБ!J39</f>
        <v>918</v>
      </c>
      <c r="K38" s="113">
        <f>'ПР_1_Городская пол-ка'!K39+ПР_1_МОБ!K39</f>
        <v>79586</v>
      </c>
      <c r="L38" s="58">
        <f>IFERROR(ROUND(J38/K38*1000,2),0)</f>
        <v>11.53</v>
      </c>
      <c r="M38" s="3" t="s">
        <v>61</v>
      </c>
      <c r="N38" s="3" t="s">
        <v>61</v>
      </c>
      <c r="O38" s="99">
        <f>(F38+I38+L38)/3</f>
        <v>10.836666666666666</v>
      </c>
      <c r="P38" s="19">
        <f>'ПР_1_Городская пол-ка'!P39+'ПР-1_МОДБ'!P39+ПР_1_МОБ!P39</f>
        <v>1013</v>
      </c>
      <c r="Q38" s="19">
        <f>'ПР_1_Городская пол-ка'!Q39+'ПР-1_МОДБ'!Q39+ПР_1_МОБ!Q39</f>
        <v>79586</v>
      </c>
      <c r="R38" s="99">
        <f>ROUND(P38/Q38*1000,2)</f>
        <v>12.73</v>
      </c>
      <c r="S38" s="132"/>
      <c r="T38" s="150"/>
      <c r="U38" s="136"/>
      <c r="V38" s="138"/>
      <c r="W38" s="140"/>
      <c r="Y38" s="110">
        <v>3</v>
      </c>
      <c r="Z38" s="5"/>
      <c r="AA38" s="24"/>
      <c r="AB38" s="24"/>
    </row>
    <row r="39" spans="1:29" ht="27.75" customHeight="1" x14ac:dyDescent="0.25">
      <c r="A39" s="147" t="s">
        <v>21</v>
      </c>
      <c r="B39" s="139" t="s">
        <v>49</v>
      </c>
      <c r="C39" s="139" t="s">
        <v>140</v>
      </c>
      <c r="D39" s="15" t="s">
        <v>138</v>
      </c>
      <c r="E39" s="15" t="s">
        <v>139</v>
      </c>
      <c r="F39" s="15" t="s">
        <v>137</v>
      </c>
      <c r="G39" s="15" t="s">
        <v>138</v>
      </c>
      <c r="H39" s="15" t="s">
        <v>139</v>
      </c>
      <c r="I39" s="15" t="s">
        <v>137</v>
      </c>
      <c r="J39" s="15" t="s">
        <v>138</v>
      </c>
      <c r="K39" s="15" t="s">
        <v>139</v>
      </c>
      <c r="L39" s="15" t="s">
        <v>137</v>
      </c>
      <c r="M39" s="15" t="s">
        <v>61</v>
      </c>
      <c r="N39" s="15" t="s">
        <v>61</v>
      </c>
      <c r="O39" s="15" t="s">
        <v>137</v>
      </c>
      <c r="P39" s="15" t="s">
        <v>138</v>
      </c>
      <c r="Q39" s="15" t="s">
        <v>139</v>
      </c>
      <c r="R39" s="15" t="s">
        <v>137</v>
      </c>
      <c r="S39" s="131" t="s">
        <v>275</v>
      </c>
      <c r="T39" s="149">
        <f>R40/O40-1</f>
        <v>0.22846473733344652</v>
      </c>
      <c r="U39" s="135">
        <v>0</v>
      </c>
      <c r="V39" s="137">
        <v>1</v>
      </c>
      <c r="W39" s="139"/>
      <c r="Y39" s="110"/>
      <c r="Z39" s="6"/>
      <c r="AA39" s="24"/>
      <c r="AB39" s="24"/>
    </row>
    <row r="40" spans="1:29" ht="120" customHeight="1" x14ac:dyDescent="0.25">
      <c r="A40" s="148"/>
      <c r="B40" s="140"/>
      <c r="C40" s="140"/>
      <c r="D40" s="113">
        <f>'ПР_1_Городская пол-ка'!D41+ПР_1_МОБ!D41</f>
        <v>415</v>
      </c>
      <c r="E40" s="113">
        <f>'ПР_1_Городская пол-ка'!E41+ПР_1_МОБ!E41</f>
        <v>24718</v>
      </c>
      <c r="F40" s="16">
        <f>IFERROR(ROUND(D40/E40*100,4),0)</f>
        <v>1.6789000000000001</v>
      </c>
      <c r="G40" s="113">
        <f>'ПР_1_Городская пол-ка'!G41+ПР_1_МОБ!G41</f>
        <v>365</v>
      </c>
      <c r="H40" s="113">
        <f>'ПР_1_Городская пол-ка'!H41+ПР_1_МОБ!H41</f>
        <v>24718</v>
      </c>
      <c r="I40" s="16">
        <f>IFERROR(ROUND(G40/H40*100,4),0)</f>
        <v>1.4766999999999999</v>
      </c>
      <c r="J40" s="113">
        <f>'ПР_1_Городская пол-ка'!J41+ПР_1_МОБ!J41</f>
        <v>385</v>
      </c>
      <c r="K40" s="113">
        <f>'ПР_1_Городская пол-ка'!K41+ПР_1_МОБ!K41</f>
        <v>24718</v>
      </c>
      <c r="L40" s="16">
        <f>IFERROR(ROUND(J40/K40*100,4),0)</f>
        <v>1.5576000000000001</v>
      </c>
      <c r="M40" s="3" t="s">
        <v>61</v>
      </c>
      <c r="N40" s="3" t="s">
        <v>61</v>
      </c>
      <c r="O40" s="100">
        <f>(F40+I40+L40)/3</f>
        <v>1.5710666666666666</v>
      </c>
      <c r="P40" s="19">
        <f>'ПР_1_Городская пол-ка'!P41+'ПР-1_МОДБ'!P41+ПР_1_МОБ!P41</f>
        <v>478</v>
      </c>
      <c r="Q40" s="19">
        <f>'ПР_1_Городская пол-ка'!Q41+'ПР-1_МОДБ'!Q41+ПР_1_МОБ!Q41</f>
        <v>24718</v>
      </c>
      <c r="R40" s="100">
        <f>ROUND(P40/Q40*100,2)</f>
        <v>1.93</v>
      </c>
      <c r="S40" s="132"/>
      <c r="T40" s="150"/>
      <c r="U40" s="136"/>
      <c r="V40" s="138"/>
      <c r="W40" s="140"/>
      <c r="Y40" s="110">
        <v>3</v>
      </c>
      <c r="Z40" s="6"/>
      <c r="AA40" s="24"/>
      <c r="AB40" s="24"/>
    </row>
    <row r="41" spans="1:29" ht="40.5" customHeight="1" x14ac:dyDescent="0.25">
      <c r="A41" s="141" t="s">
        <v>22</v>
      </c>
      <c r="B41" s="143" t="s">
        <v>63</v>
      </c>
      <c r="C41" s="145" t="s">
        <v>141</v>
      </c>
      <c r="D41" s="129" t="s">
        <v>61</v>
      </c>
      <c r="E41" s="127" t="s">
        <v>61</v>
      </c>
      <c r="F41" s="127" t="s">
        <v>61</v>
      </c>
      <c r="G41" s="127" t="s">
        <v>61</v>
      </c>
      <c r="H41" s="127" t="s">
        <v>61</v>
      </c>
      <c r="I41" s="127" t="s">
        <v>61</v>
      </c>
      <c r="J41" s="127" t="s">
        <v>61</v>
      </c>
      <c r="K41" s="127" t="s">
        <v>61</v>
      </c>
      <c r="L41" s="127" t="s">
        <v>61</v>
      </c>
      <c r="M41" s="11" t="s">
        <v>143</v>
      </c>
      <c r="N41" s="11" t="s">
        <v>144</v>
      </c>
      <c r="O41" s="11" t="s">
        <v>142</v>
      </c>
      <c r="P41" s="11" t="s">
        <v>143</v>
      </c>
      <c r="Q41" s="11" t="s">
        <v>144</v>
      </c>
      <c r="R41" s="11" t="s">
        <v>142</v>
      </c>
      <c r="S41" s="131" t="s">
        <v>277</v>
      </c>
      <c r="T41" s="133">
        <f>R42</f>
        <v>0.95240000000000002</v>
      </c>
      <c r="U41" s="135">
        <v>1</v>
      </c>
      <c r="V41" s="137">
        <v>1</v>
      </c>
      <c r="W41" s="139"/>
      <c r="Y41" s="110"/>
      <c r="Z41" s="17" t="s">
        <v>62</v>
      </c>
      <c r="AA41" s="24"/>
      <c r="AB41" s="24"/>
    </row>
    <row r="42" spans="1:29" ht="88.5" customHeight="1" x14ac:dyDescent="0.25">
      <c r="A42" s="142"/>
      <c r="B42" s="144"/>
      <c r="C42" s="146"/>
      <c r="D42" s="130"/>
      <c r="E42" s="128"/>
      <c r="F42" s="128"/>
      <c r="G42" s="128"/>
      <c r="H42" s="128"/>
      <c r="I42" s="128"/>
      <c r="J42" s="128"/>
      <c r="K42" s="128"/>
      <c r="L42" s="128"/>
      <c r="M42" s="84" t="s">
        <v>245</v>
      </c>
      <c r="N42" s="84" t="s">
        <v>245</v>
      </c>
      <c r="O42" s="84" t="s">
        <v>245</v>
      </c>
      <c r="P42" s="7">
        <f>'ПР_1_Городская пол-ка'!P43+'ПР-1_МОДБ'!P43+ПР_1_МОБ!P43</f>
        <v>29559</v>
      </c>
      <c r="Q42" s="7">
        <f>'ПР_1_Городская пол-ка'!Q43+'ПР-1_МОДБ'!Q43+ПР_1_МОБ!Q43</f>
        <v>31037</v>
      </c>
      <c r="R42" s="13">
        <f>ROUND(P42/Q42,4)</f>
        <v>0.95240000000000002</v>
      </c>
      <c r="S42" s="132"/>
      <c r="T42" s="134"/>
      <c r="U42" s="136"/>
      <c r="V42" s="138"/>
      <c r="W42" s="140"/>
      <c r="Y42" s="110">
        <v>1</v>
      </c>
      <c r="Z42" s="2"/>
      <c r="AA42" s="24">
        <v>0.95</v>
      </c>
      <c r="AB42" s="24">
        <f>ROUND(P42/Q42,5)</f>
        <v>0.95238</v>
      </c>
      <c r="AC42" s="105">
        <f>AB42/AA42*100</f>
        <v>100.25052631578947</v>
      </c>
    </row>
    <row r="43" spans="1:29" ht="25.5" customHeight="1" x14ac:dyDescent="0.25">
      <c r="A43" s="147" t="s">
        <v>23</v>
      </c>
      <c r="B43" s="139" t="s">
        <v>50</v>
      </c>
      <c r="C43" s="139" t="s">
        <v>146</v>
      </c>
      <c r="D43" s="129" t="s">
        <v>61</v>
      </c>
      <c r="E43" s="127" t="s">
        <v>61</v>
      </c>
      <c r="F43" s="127" t="s">
        <v>61</v>
      </c>
      <c r="G43" s="127" t="s">
        <v>61</v>
      </c>
      <c r="H43" s="127" t="s">
        <v>61</v>
      </c>
      <c r="I43" s="127" t="s">
        <v>61</v>
      </c>
      <c r="J43" s="127" t="s">
        <v>61</v>
      </c>
      <c r="K43" s="127" t="s">
        <v>61</v>
      </c>
      <c r="L43" s="127" t="s">
        <v>61</v>
      </c>
      <c r="M43" s="11" t="s">
        <v>149</v>
      </c>
      <c r="N43" s="11" t="s">
        <v>148</v>
      </c>
      <c r="O43" s="11" t="s">
        <v>147</v>
      </c>
      <c r="P43" s="11" t="s">
        <v>149</v>
      </c>
      <c r="Q43" s="11" t="s">
        <v>148</v>
      </c>
      <c r="R43" s="11" t="s">
        <v>147</v>
      </c>
      <c r="S43" s="131" t="s">
        <v>276</v>
      </c>
      <c r="T43" s="133">
        <f>R44</f>
        <v>0.34379999999999999</v>
      </c>
      <c r="U43" s="135">
        <v>0</v>
      </c>
      <c r="V43" s="137">
        <v>1</v>
      </c>
      <c r="W43" s="139"/>
      <c r="Y43" s="110"/>
      <c r="AA43" s="24"/>
      <c r="AB43" s="24"/>
    </row>
    <row r="44" spans="1:29" ht="148.5" customHeight="1" x14ac:dyDescent="0.25">
      <c r="A44" s="148"/>
      <c r="B44" s="140"/>
      <c r="C44" s="140"/>
      <c r="D44" s="130"/>
      <c r="E44" s="128"/>
      <c r="F44" s="128"/>
      <c r="G44" s="128"/>
      <c r="H44" s="128"/>
      <c r="I44" s="128"/>
      <c r="J44" s="128"/>
      <c r="K44" s="128"/>
      <c r="L44" s="128"/>
      <c r="M44" s="84" t="s">
        <v>245</v>
      </c>
      <c r="N44" s="84" t="s">
        <v>245</v>
      </c>
      <c r="O44" s="84" t="s">
        <v>245</v>
      </c>
      <c r="P44" s="19">
        <f>'ПР_1_Городская пол-ка'!P45+'ПР-1_МОДБ'!P45+ПР_1_МОБ!P45</f>
        <v>88</v>
      </c>
      <c r="Q44" s="19">
        <f>'ПР_1_Городская пол-ка'!Q45+'ПР-1_МОДБ'!Q45+ПР_1_МОБ!Q45</f>
        <v>256</v>
      </c>
      <c r="R44" s="10">
        <f>ROUND(P44/Q44,4)</f>
        <v>0.34379999999999999</v>
      </c>
      <c r="S44" s="132"/>
      <c r="T44" s="134"/>
      <c r="U44" s="136"/>
      <c r="V44" s="138"/>
      <c r="W44" s="140"/>
      <c r="Y44" s="110">
        <v>1</v>
      </c>
      <c r="AA44" s="24">
        <v>0.7</v>
      </c>
      <c r="AB44" s="24">
        <f>ROUND(P44/Q44,5)</f>
        <v>0.34375</v>
      </c>
      <c r="AC44" s="105">
        <f>AB44/AA44*100</f>
        <v>49.107142857142861</v>
      </c>
    </row>
    <row r="45" spans="1:29" ht="21.75" customHeight="1" x14ac:dyDescent="0.25">
      <c r="A45" s="147" t="s">
        <v>24</v>
      </c>
      <c r="B45" s="139" t="s">
        <v>51</v>
      </c>
      <c r="C45" s="139" t="s">
        <v>150</v>
      </c>
      <c r="D45" s="129" t="s">
        <v>61</v>
      </c>
      <c r="E45" s="127" t="s">
        <v>61</v>
      </c>
      <c r="F45" s="127" t="s">
        <v>61</v>
      </c>
      <c r="G45" s="127" t="s">
        <v>61</v>
      </c>
      <c r="H45" s="127" t="s">
        <v>61</v>
      </c>
      <c r="I45" s="127" t="s">
        <v>61</v>
      </c>
      <c r="J45" s="127" t="s">
        <v>61</v>
      </c>
      <c r="K45" s="127" t="s">
        <v>61</v>
      </c>
      <c r="L45" s="127" t="s">
        <v>61</v>
      </c>
      <c r="M45" s="11" t="s">
        <v>152</v>
      </c>
      <c r="N45" s="11" t="s">
        <v>153</v>
      </c>
      <c r="O45" s="11" t="s">
        <v>151</v>
      </c>
      <c r="P45" s="11" t="s">
        <v>152</v>
      </c>
      <c r="Q45" s="11" t="s">
        <v>153</v>
      </c>
      <c r="R45" s="11" t="s">
        <v>151</v>
      </c>
      <c r="S45" s="131" t="s">
        <v>276</v>
      </c>
      <c r="T45" s="133">
        <f>R46</f>
        <v>0.56399999999999995</v>
      </c>
      <c r="U45" s="135">
        <v>0</v>
      </c>
      <c r="V45" s="137">
        <v>1</v>
      </c>
      <c r="W45" s="139"/>
      <c r="Y45" s="110"/>
      <c r="AA45" s="24"/>
      <c r="AB45" s="24"/>
    </row>
    <row r="46" spans="1:29" ht="146.25" customHeight="1" x14ac:dyDescent="0.25">
      <c r="A46" s="148"/>
      <c r="B46" s="140"/>
      <c r="C46" s="140"/>
      <c r="D46" s="130"/>
      <c r="E46" s="128"/>
      <c r="F46" s="128"/>
      <c r="G46" s="128"/>
      <c r="H46" s="128"/>
      <c r="I46" s="128"/>
      <c r="J46" s="128"/>
      <c r="K46" s="128"/>
      <c r="L46" s="128"/>
      <c r="M46" s="84" t="s">
        <v>245</v>
      </c>
      <c r="N46" s="84" t="s">
        <v>245</v>
      </c>
      <c r="O46" s="84" t="s">
        <v>245</v>
      </c>
      <c r="P46" s="19">
        <f>'ПР_1_Городская пол-ка'!P47+'ПР-1_МОДБ'!P47+ПР_1_МОБ!P47</f>
        <v>251</v>
      </c>
      <c r="Q46" s="19">
        <f>'ПР_1_Городская пол-ка'!Q47+'ПР-1_МОДБ'!Q47+ПР_1_МОБ!Q47</f>
        <v>445</v>
      </c>
      <c r="R46" s="10">
        <f>ROUND(P46/Q46,4)</f>
        <v>0.56399999999999995</v>
      </c>
      <c r="S46" s="132"/>
      <c r="T46" s="134"/>
      <c r="U46" s="136"/>
      <c r="V46" s="138"/>
      <c r="W46" s="140"/>
      <c r="Y46" s="110">
        <v>1</v>
      </c>
      <c r="AA46" s="24">
        <v>0.7</v>
      </c>
      <c r="AB46" s="24">
        <f>ROUND(P46/Q46,5)</f>
        <v>0.56403999999999999</v>
      </c>
      <c r="AC46" s="105">
        <f>AB46/AA46*100</f>
        <v>80.57714285714286</v>
      </c>
    </row>
    <row r="47" spans="1:29" ht="26.25" customHeight="1" x14ac:dyDescent="0.25">
      <c r="A47" s="147" t="s">
        <v>25</v>
      </c>
      <c r="B47" s="139" t="s">
        <v>52</v>
      </c>
      <c r="C47" s="139" t="s">
        <v>155</v>
      </c>
      <c r="D47" s="129" t="s">
        <v>61</v>
      </c>
      <c r="E47" s="127" t="s">
        <v>61</v>
      </c>
      <c r="F47" s="127" t="s">
        <v>61</v>
      </c>
      <c r="G47" s="127" t="s">
        <v>61</v>
      </c>
      <c r="H47" s="127" t="s">
        <v>61</v>
      </c>
      <c r="I47" s="127" t="s">
        <v>61</v>
      </c>
      <c r="J47" s="127" t="s">
        <v>61</v>
      </c>
      <c r="K47" s="127" t="s">
        <v>61</v>
      </c>
      <c r="L47" s="127" t="s">
        <v>61</v>
      </c>
      <c r="M47" s="11" t="s">
        <v>157</v>
      </c>
      <c r="N47" s="11" t="s">
        <v>158</v>
      </c>
      <c r="O47" s="11" t="s">
        <v>156</v>
      </c>
      <c r="P47" s="11" t="s">
        <v>157</v>
      </c>
      <c r="Q47" s="11" t="s">
        <v>158</v>
      </c>
      <c r="R47" s="11" t="s">
        <v>156</v>
      </c>
      <c r="S47" s="131" t="s">
        <v>276</v>
      </c>
      <c r="T47" s="149">
        <f>R48</f>
        <v>9.69E-2</v>
      </c>
      <c r="U47" s="135">
        <v>0</v>
      </c>
      <c r="V47" s="137">
        <v>1</v>
      </c>
      <c r="W47" s="139"/>
      <c r="Y47" s="110"/>
      <c r="AA47" s="24"/>
      <c r="AB47" s="24"/>
    </row>
    <row r="48" spans="1:29" ht="138.75" customHeight="1" x14ac:dyDescent="0.25">
      <c r="A48" s="148"/>
      <c r="B48" s="140"/>
      <c r="C48" s="140"/>
      <c r="D48" s="130"/>
      <c r="E48" s="128"/>
      <c r="F48" s="128"/>
      <c r="G48" s="128"/>
      <c r="H48" s="128"/>
      <c r="I48" s="128"/>
      <c r="J48" s="128"/>
      <c r="K48" s="128"/>
      <c r="L48" s="128"/>
      <c r="M48" s="84" t="s">
        <v>245</v>
      </c>
      <c r="N48" s="84" t="s">
        <v>245</v>
      </c>
      <c r="O48" s="84" t="s">
        <v>245</v>
      </c>
      <c r="P48" s="19">
        <f>'ПР_1_Городская пол-ка'!P49+'ПР-1_МОДБ'!P49+ПР_1_МОБ!P49</f>
        <v>325</v>
      </c>
      <c r="Q48" s="19">
        <f>'ПР_1_Городская пол-ка'!Q49+'ПР-1_МОДБ'!Q49+ПР_1_МОБ!Q49</f>
        <v>3355</v>
      </c>
      <c r="R48" s="10">
        <f>ROUND(P48/Q48,4)</f>
        <v>9.69E-2</v>
      </c>
      <c r="S48" s="132"/>
      <c r="T48" s="150"/>
      <c r="U48" s="136"/>
      <c r="V48" s="138"/>
      <c r="W48" s="140"/>
      <c r="Y48" s="110">
        <v>1</v>
      </c>
      <c r="AA48" s="24">
        <v>0.7</v>
      </c>
      <c r="AB48" s="24">
        <f>ROUND(P48/Q48,5)</f>
        <v>9.6869999999999998E-2</v>
      </c>
      <c r="AC48" s="105">
        <f>AB48/AA48*100</f>
        <v>13.838571428571427</v>
      </c>
    </row>
    <row r="49" spans="1:29" ht="29.25" customHeight="1" x14ac:dyDescent="0.25">
      <c r="A49" s="147" t="s">
        <v>26</v>
      </c>
      <c r="B49" s="139" t="s">
        <v>53</v>
      </c>
      <c r="C49" s="139" t="s">
        <v>154</v>
      </c>
      <c r="D49" s="129" t="s">
        <v>61</v>
      </c>
      <c r="E49" s="127" t="s">
        <v>61</v>
      </c>
      <c r="F49" s="127" t="s">
        <v>61</v>
      </c>
      <c r="G49" s="127" t="s">
        <v>61</v>
      </c>
      <c r="H49" s="127" t="s">
        <v>61</v>
      </c>
      <c r="I49" s="127" t="s">
        <v>61</v>
      </c>
      <c r="J49" s="127" t="s">
        <v>61</v>
      </c>
      <c r="K49" s="127" t="s">
        <v>61</v>
      </c>
      <c r="L49" s="127" t="s">
        <v>61</v>
      </c>
      <c r="M49" s="11" t="s">
        <v>160</v>
      </c>
      <c r="N49" s="11" t="s">
        <v>161</v>
      </c>
      <c r="O49" s="11" t="s">
        <v>159</v>
      </c>
      <c r="P49" s="11" t="s">
        <v>160</v>
      </c>
      <c r="Q49" s="11" t="s">
        <v>161</v>
      </c>
      <c r="R49" s="11" t="s">
        <v>159</v>
      </c>
      <c r="S49" s="131" t="s">
        <v>278</v>
      </c>
      <c r="T49" s="149">
        <f>R50</f>
        <v>0.67110000000000003</v>
      </c>
      <c r="U49" s="135">
        <v>0</v>
      </c>
      <c r="V49" s="137">
        <v>1</v>
      </c>
      <c r="W49" s="139"/>
      <c r="Y49" s="110"/>
      <c r="AA49" s="24"/>
      <c r="AB49" s="24"/>
    </row>
    <row r="50" spans="1:29" ht="139.5" customHeight="1" x14ac:dyDescent="0.25">
      <c r="A50" s="148"/>
      <c r="B50" s="140"/>
      <c r="C50" s="140"/>
      <c r="D50" s="130"/>
      <c r="E50" s="128"/>
      <c r="F50" s="128"/>
      <c r="G50" s="128"/>
      <c r="H50" s="128"/>
      <c r="I50" s="128"/>
      <c r="J50" s="128"/>
      <c r="K50" s="128"/>
      <c r="L50" s="128"/>
      <c r="M50" s="84" t="s">
        <v>245</v>
      </c>
      <c r="N50" s="84" t="s">
        <v>245</v>
      </c>
      <c r="O50" s="84" t="s">
        <v>245</v>
      </c>
      <c r="P50" s="19">
        <f>'ПР_1_Городская пол-ка'!P51+'ПР-1_МОДБ'!P51+ПР_1_МОБ!P51</f>
        <v>51</v>
      </c>
      <c r="Q50" s="19">
        <f>'ПР_1_Городская пол-ка'!Q51+'ПР-1_МОДБ'!Q51+ПР_1_МОБ!Q51</f>
        <v>76</v>
      </c>
      <c r="R50" s="10">
        <f>ROUND(P50/Q50,4)</f>
        <v>0.67110000000000003</v>
      </c>
      <c r="S50" s="132"/>
      <c r="T50" s="150"/>
      <c r="U50" s="136"/>
      <c r="V50" s="138"/>
      <c r="W50" s="140"/>
      <c r="Y50" s="110">
        <v>2</v>
      </c>
      <c r="AA50" s="24">
        <v>0.7</v>
      </c>
      <c r="AB50" s="24">
        <f>ROUND(P50/Q50,5)</f>
        <v>0.67105000000000004</v>
      </c>
      <c r="AC50" s="105">
        <f>AB50/AA50*100</f>
        <v>95.864285714285728</v>
      </c>
    </row>
    <row r="51" spans="1:29" ht="28.5" customHeight="1" x14ac:dyDescent="0.25">
      <c r="A51" s="147" t="s">
        <v>27</v>
      </c>
      <c r="B51" s="139" t="s">
        <v>54</v>
      </c>
      <c r="C51" s="139" t="s">
        <v>162</v>
      </c>
      <c r="D51" s="129" t="s">
        <v>61</v>
      </c>
      <c r="E51" s="127" t="s">
        <v>61</v>
      </c>
      <c r="F51" s="127" t="s">
        <v>61</v>
      </c>
      <c r="G51" s="127" t="s">
        <v>61</v>
      </c>
      <c r="H51" s="127" t="s">
        <v>61</v>
      </c>
      <c r="I51" s="127" t="s">
        <v>61</v>
      </c>
      <c r="J51" s="127" t="s">
        <v>61</v>
      </c>
      <c r="K51" s="127" t="s">
        <v>61</v>
      </c>
      <c r="L51" s="127" t="s">
        <v>61</v>
      </c>
      <c r="M51" s="11" t="s">
        <v>164</v>
      </c>
      <c r="N51" s="11" t="s">
        <v>163</v>
      </c>
      <c r="O51" s="11" t="s">
        <v>165</v>
      </c>
      <c r="P51" s="11" t="s">
        <v>164</v>
      </c>
      <c r="Q51" s="11" t="s">
        <v>163</v>
      </c>
      <c r="R51" s="11" t="s">
        <v>165</v>
      </c>
      <c r="S51" s="131" t="s">
        <v>276</v>
      </c>
      <c r="T51" s="149">
        <f>R52</f>
        <v>0.41099999999999998</v>
      </c>
      <c r="U51" s="135">
        <v>0</v>
      </c>
      <c r="V51" s="137">
        <v>1</v>
      </c>
      <c r="W51" s="139"/>
      <c r="Y51" s="110"/>
      <c r="AA51" s="24"/>
      <c r="AB51" s="24"/>
    </row>
    <row r="52" spans="1:29" ht="174.75" customHeight="1" x14ac:dyDescent="0.25">
      <c r="A52" s="148"/>
      <c r="B52" s="140"/>
      <c r="C52" s="140"/>
      <c r="D52" s="130"/>
      <c r="E52" s="128"/>
      <c r="F52" s="128"/>
      <c r="G52" s="128"/>
      <c r="H52" s="128"/>
      <c r="I52" s="128"/>
      <c r="J52" s="128"/>
      <c r="K52" s="128"/>
      <c r="L52" s="128"/>
      <c r="M52" s="84" t="s">
        <v>245</v>
      </c>
      <c r="N52" s="84" t="s">
        <v>245</v>
      </c>
      <c r="O52" s="84" t="s">
        <v>245</v>
      </c>
      <c r="P52" s="19">
        <f>'ПР_1_Городская пол-ка'!P53+'ПР-1_МОДБ'!P53+ПР_1_МОБ!P53</f>
        <v>194</v>
      </c>
      <c r="Q52" s="19">
        <f>'ПР_1_Городская пол-ка'!Q53+'ПР-1_МОДБ'!Q53+ПР_1_МОБ!Q53</f>
        <v>472</v>
      </c>
      <c r="R52" s="10">
        <f>ROUND(P52/Q52,4)</f>
        <v>0.41099999999999998</v>
      </c>
      <c r="S52" s="132"/>
      <c r="T52" s="150"/>
      <c r="U52" s="136"/>
      <c r="V52" s="138"/>
      <c r="W52" s="140"/>
      <c r="Y52" s="110">
        <v>1</v>
      </c>
      <c r="AA52" s="24">
        <v>0.7</v>
      </c>
      <c r="AB52" s="24">
        <f>ROUND(P52/Q52,5)</f>
        <v>0.41102</v>
      </c>
      <c r="AC52" s="105">
        <f>AB52/AA52*100</f>
        <v>58.717142857142854</v>
      </c>
    </row>
    <row r="53" spans="1:29" ht="30.75" customHeight="1" x14ac:dyDescent="0.25">
      <c r="A53" s="147" t="s">
        <v>28</v>
      </c>
      <c r="B53" s="139" t="s">
        <v>55</v>
      </c>
      <c r="C53" s="139" t="s">
        <v>166</v>
      </c>
      <c r="D53" s="15" t="s">
        <v>169</v>
      </c>
      <c r="E53" s="15" t="s">
        <v>167</v>
      </c>
      <c r="F53" s="15" t="s">
        <v>168</v>
      </c>
      <c r="G53" s="15" t="s">
        <v>169</v>
      </c>
      <c r="H53" s="15" t="s">
        <v>167</v>
      </c>
      <c r="I53" s="15" t="s">
        <v>168</v>
      </c>
      <c r="J53" s="15" t="s">
        <v>169</v>
      </c>
      <c r="K53" s="15" t="s">
        <v>167</v>
      </c>
      <c r="L53" s="15" t="s">
        <v>168</v>
      </c>
      <c r="M53" s="15" t="s">
        <v>61</v>
      </c>
      <c r="N53" s="15" t="s">
        <v>61</v>
      </c>
      <c r="O53" s="15" t="s">
        <v>168</v>
      </c>
      <c r="P53" s="15" t="s">
        <v>169</v>
      </c>
      <c r="Q53" s="15" t="s">
        <v>167</v>
      </c>
      <c r="R53" s="15" t="s">
        <v>168</v>
      </c>
      <c r="S53" s="131" t="s">
        <v>279</v>
      </c>
      <c r="T53" s="149">
        <f>R54/O54-1</f>
        <v>0.22727272727272707</v>
      </c>
      <c r="U53" s="135">
        <v>0</v>
      </c>
      <c r="V53" s="137">
        <v>1</v>
      </c>
      <c r="W53" s="139"/>
      <c r="Y53" s="110"/>
      <c r="Z53" s="4"/>
      <c r="AA53" s="24"/>
      <c r="AB53" s="24"/>
    </row>
    <row r="54" spans="1:29" ht="244.5" customHeight="1" x14ac:dyDescent="0.25">
      <c r="A54" s="148"/>
      <c r="B54" s="140"/>
      <c r="C54" s="140"/>
      <c r="D54" s="113">
        <f>'ПР-1_МОДБ'!D55+ПР_1_МОБ!D55</f>
        <v>7</v>
      </c>
      <c r="E54" s="113">
        <f>'ПР-1_МОДБ'!E55+ПР_1_МОБ!E55</f>
        <v>27028</v>
      </c>
      <c r="F54" s="16">
        <f>IFERROR(ROUND(D54/E54*100000,2),0)</f>
        <v>25.9</v>
      </c>
      <c r="G54" s="113">
        <f>'ПР-1_МОДБ'!G55+ПР_1_МОБ!G55</f>
        <v>7</v>
      </c>
      <c r="H54" s="113">
        <f>'ПР-1_МОДБ'!H55+ПР_1_МОБ!H55</f>
        <v>27028</v>
      </c>
      <c r="I54" s="16">
        <f>IFERROR(ROUND(G54/H54*100000,2),0)</f>
        <v>25.9</v>
      </c>
      <c r="J54" s="113">
        <f>'ПР-1_МОДБ'!J55+ПР_1_МОБ!J55</f>
        <v>8</v>
      </c>
      <c r="K54" s="113">
        <f>'ПР-1_МОДБ'!K55+ПР_1_МОБ!K55</f>
        <v>27028</v>
      </c>
      <c r="L54" s="16">
        <f>IFERROR(ROUND(J54/K54*100000,2),0)</f>
        <v>29.6</v>
      </c>
      <c r="M54" s="3" t="s">
        <v>61</v>
      </c>
      <c r="N54" s="3" t="s">
        <v>61</v>
      </c>
      <c r="O54" s="16">
        <f>(F54+I54+L54)/3</f>
        <v>27.133333333333336</v>
      </c>
      <c r="P54" s="19">
        <f>'ПР_1_Городская пол-ка'!P55+'ПР-1_МОДБ'!P55+ПР_1_МОБ!P55</f>
        <v>9</v>
      </c>
      <c r="Q54" s="19">
        <f>'ПР_1_Городская пол-ка'!Q55+'ПР-1_МОДБ'!Q55+ПР_1_МОБ!Q55</f>
        <v>27028</v>
      </c>
      <c r="R54" s="16">
        <f>ROUND(P54/Q54*100000,2)</f>
        <v>33.299999999999997</v>
      </c>
      <c r="S54" s="132"/>
      <c r="T54" s="150"/>
      <c r="U54" s="136"/>
      <c r="V54" s="138"/>
      <c r="W54" s="140"/>
      <c r="Y54" s="110">
        <v>3</v>
      </c>
      <c r="Z54" s="4"/>
      <c r="AA54" s="24"/>
      <c r="AB54" s="24"/>
    </row>
    <row r="55" spans="1:29" ht="41.25" customHeight="1" x14ac:dyDescent="0.25">
      <c r="A55" s="141" t="s">
        <v>29</v>
      </c>
      <c r="B55" s="143" t="s">
        <v>56</v>
      </c>
      <c r="C55" s="145" t="s">
        <v>173</v>
      </c>
      <c r="D55" s="129" t="s">
        <v>61</v>
      </c>
      <c r="E55" s="127" t="s">
        <v>61</v>
      </c>
      <c r="F55" s="127" t="s">
        <v>61</v>
      </c>
      <c r="G55" s="127" t="s">
        <v>61</v>
      </c>
      <c r="H55" s="127" t="s">
        <v>61</v>
      </c>
      <c r="I55" s="127" t="s">
        <v>61</v>
      </c>
      <c r="J55" s="127" t="s">
        <v>61</v>
      </c>
      <c r="K55" s="127" t="s">
        <v>61</v>
      </c>
      <c r="L55" s="127" t="s">
        <v>61</v>
      </c>
      <c r="M55" s="11" t="s">
        <v>172</v>
      </c>
      <c r="N55" s="11" t="s">
        <v>170</v>
      </c>
      <c r="O55" s="11" t="s">
        <v>171</v>
      </c>
      <c r="P55" s="11" t="s">
        <v>172</v>
      </c>
      <c r="Q55" s="11" t="s">
        <v>170</v>
      </c>
      <c r="R55" s="11" t="s">
        <v>171</v>
      </c>
      <c r="S55" s="131" t="s">
        <v>280</v>
      </c>
      <c r="T55" s="149">
        <f>R56/O56-1</f>
        <v>1.4776422764227641</v>
      </c>
      <c r="U55" s="135">
        <v>1</v>
      </c>
      <c r="V55" s="137">
        <v>1</v>
      </c>
      <c r="W55" s="139"/>
      <c r="Y55" s="110"/>
      <c r="Z55" s="17" t="s">
        <v>62</v>
      </c>
      <c r="AA55" s="24"/>
      <c r="AB55" s="24"/>
    </row>
    <row r="56" spans="1:29" ht="74.25" customHeight="1" x14ac:dyDescent="0.25">
      <c r="A56" s="142"/>
      <c r="B56" s="144"/>
      <c r="C56" s="146"/>
      <c r="D56" s="130"/>
      <c r="E56" s="128"/>
      <c r="F56" s="128"/>
      <c r="G56" s="128"/>
      <c r="H56" s="128"/>
      <c r="I56" s="128"/>
      <c r="J56" s="128"/>
      <c r="K56" s="128"/>
      <c r="L56" s="128"/>
      <c r="M56" s="7">
        <f>'ПР_1_Городская пол-ка'!M57+'ПР-1_МОДБ'!M57+ПР_1_МОБ!M57</f>
        <v>6</v>
      </c>
      <c r="N56" s="7">
        <f>'ПР_1_Городская пол-ка'!N57+'ПР-1_МОДБ'!N57+ПР_1_МОБ!N57</f>
        <v>61</v>
      </c>
      <c r="O56" s="13">
        <f>ROUND(M56/N56,4)</f>
        <v>9.8400000000000001E-2</v>
      </c>
      <c r="P56" s="7">
        <f>'ПР_1_Городская пол-ка'!P57+'ПР-1_МОДБ'!P57+ПР_1_МОБ!P57</f>
        <v>39</v>
      </c>
      <c r="Q56" s="7">
        <f>'ПР_1_Городская пол-ка'!Q57+'ПР-1_МОДБ'!Q57+ПР_1_МОБ!Q57</f>
        <v>160</v>
      </c>
      <c r="R56" s="13">
        <f>ROUND(P56/Q56,4)</f>
        <v>0.24379999999999999</v>
      </c>
      <c r="S56" s="132"/>
      <c r="T56" s="150"/>
      <c r="U56" s="136"/>
      <c r="V56" s="138"/>
      <c r="W56" s="140"/>
      <c r="Y56" s="110">
        <v>1</v>
      </c>
      <c r="Z56" s="5"/>
      <c r="AA56" s="24">
        <f>IFERROR(ROUND(M56/N56,5),0)</f>
        <v>9.8360000000000003E-2</v>
      </c>
      <c r="AB56" s="24">
        <f>IFERROR(ROUND(P56/Q56,5),0)</f>
        <v>0.24374999999999999</v>
      </c>
    </row>
    <row r="57" spans="1:29" ht="24.75" customHeight="1" x14ac:dyDescent="0.25">
      <c r="A57" s="141" t="s">
        <v>30</v>
      </c>
      <c r="B57" s="143" t="s">
        <v>247</v>
      </c>
      <c r="C57" s="145" t="s">
        <v>176</v>
      </c>
      <c r="D57" s="129" t="s">
        <v>61</v>
      </c>
      <c r="E57" s="127" t="s">
        <v>61</v>
      </c>
      <c r="F57" s="127" t="s">
        <v>61</v>
      </c>
      <c r="G57" s="127" t="s">
        <v>61</v>
      </c>
      <c r="H57" s="127" t="s">
        <v>61</v>
      </c>
      <c r="I57" s="127" t="s">
        <v>61</v>
      </c>
      <c r="J57" s="127" t="s">
        <v>61</v>
      </c>
      <c r="K57" s="127" t="s">
        <v>61</v>
      </c>
      <c r="L57" s="127" t="s">
        <v>61</v>
      </c>
      <c r="M57" s="11" t="s">
        <v>175</v>
      </c>
      <c r="N57" s="11" t="s">
        <v>177</v>
      </c>
      <c r="O57" s="11" t="s">
        <v>174</v>
      </c>
      <c r="P57" s="11" t="s">
        <v>175</v>
      </c>
      <c r="Q57" s="11" t="s">
        <v>177</v>
      </c>
      <c r="R57" s="11" t="s">
        <v>174</v>
      </c>
      <c r="S57" s="131" t="s">
        <v>281</v>
      </c>
      <c r="T57" s="133">
        <f>R58</f>
        <v>0.4279</v>
      </c>
      <c r="U57" s="135">
        <v>1</v>
      </c>
      <c r="V57" s="137">
        <v>1</v>
      </c>
      <c r="W57" s="139"/>
      <c r="Y57" s="110"/>
      <c r="Z57" s="17" t="s">
        <v>62</v>
      </c>
      <c r="AA57" s="24"/>
      <c r="AB57" s="24"/>
    </row>
    <row r="58" spans="1:29" ht="108" customHeight="1" x14ac:dyDescent="0.25">
      <c r="A58" s="142"/>
      <c r="B58" s="144"/>
      <c r="C58" s="146"/>
      <c r="D58" s="130"/>
      <c r="E58" s="128"/>
      <c r="F58" s="128"/>
      <c r="G58" s="128"/>
      <c r="H58" s="128"/>
      <c r="I58" s="128"/>
      <c r="J58" s="128"/>
      <c r="K58" s="128"/>
      <c r="L58" s="128"/>
      <c r="M58" s="84" t="s">
        <v>245</v>
      </c>
      <c r="N58" s="84" t="s">
        <v>245</v>
      </c>
      <c r="O58" s="84" t="s">
        <v>245</v>
      </c>
      <c r="P58" s="7">
        <f>'ПР_1_Городская пол-ка'!P59+'ПР-1_МОДБ'!P59+ПР_1_МОБ!P59</f>
        <v>92</v>
      </c>
      <c r="Q58" s="7">
        <f>'ПР_1_Городская пол-ка'!Q59+'ПР-1_МОДБ'!Q59+ПР_1_МОБ!Q59</f>
        <v>215</v>
      </c>
      <c r="R58" s="13">
        <f>ROUND(P58/Q58,4)</f>
        <v>0.4279</v>
      </c>
      <c r="S58" s="132"/>
      <c r="T58" s="134"/>
      <c r="U58" s="136"/>
      <c r="V58" s="138"/>
      <c r="W58" s="140"/>
      <c r="Y58" s="110">
        <v>1</v>
      </c>
      <c r="Z58" s="2"/>
      <c r="AA58" s="24">
        <v>0.1</v>
      </c>
      <c r="AB58" s="24">
        <f>ROUND(P58/Q58,5)</f>
        <v>0.42791000000000001</v>
      </c>
      <c r="AC58" s="105">
        <f>AB58/AA58*100</f>
        <v>427.90999999999997</v>
      </c>
    </row>
    <row r="59" spans="1:29" ht="25.5" customHeight="1" x14ac:dyDescent="0.25">
      <c r="A59" s="147" t="s">
        <v>31</v>
      </c>
      <c r="B59" s="139" t="s">
        <v>58</v>
      </c>
      <c r="C59" s="139" t="s">
        <v>180</v>
      </c>
      <c r="D59" s="129" t="s">
        <v>61</v>
      </c>
      <c r="E59" s="127" t="s">
        <v>61</v>
      </c>
      <c r="F59" s="127" t="s">
        <v>61</v>
      </c>
      <c r="G59" s="127" t="s">
        <v>61</v>
      </c>
      <c r="H59" s="127" t="s">
        <v>61</v>
      </c>
      <c r="I59" s="127" t="s">
        <v>61</v>
      </c>
      <c r="J59" s="127" t="s">
        <v>61</v>
      </c>
      <c r="K59" s="127" t="s">
        <v>61</v>
      </c>
      <c r="L59" s="127" t="s">
        <v>61</v>
      </c>
      <c r="M59" s="11" t="s">
        <v>182</v>
      </c>
      <c r="N59" s="11" t="s">
        <v>183</v>
      </c>
      <c r="O59" s="11" t="s">
        <v>181</v>
      </c>
      <c r="P59" s="11" t="s">
        <v>182</v>
      </c>
      <c r="Q59" s="11" t="s">
        <v>183</v>
      </c>
      <c r="R59" s="11" t="s">
        <v>181</v>
      </c>
      <c r="S59" s="131" t="s">
        <v>280</v>
      </c>
      <c r="T59" s="133">
        <f>IFERROR(R60/O60-1,0)</f>
        <v>0</v>
      </c>
      <c r="U59" s="135">
        <v>0</v>
      </c>
      <c r="V59" s="137">
        <v>1</v>
      </c>
      <c r="W59" s="139"/>
      <c r="Y59" s="110"/>
      <c r="Z59" s="5"/>
      <c r="AA59" s="24"/>
      <c r="AB59" s="24"/>
    </row>
    <row r="60" spans="1:29" ht="126" customHeight="1" x14ac:dyDescent="0.25">
      <c r="A60" s="148"/>
      <c r="B60" s="140"/>
      <c r="C60" s="140"/>
      <c r="D60" s="130"/>
      <c r="E60" s="128"/>
      <c r="F60" s="128"/>
      <c r="G60" s="128"/>
      <c r="H60" s="128"/>
      <c r="I60" s="128"/>
      <c r="J60" s="128"/>
      <c r="K60" s="128"/>
      <c r="L60" s="128"/>
      <c r="M60" s="19">
        <f>'ПР_1_Городская пол-ка'!M61+'ПР-1_МОДБ'!M61+ПР_1_МОБ!M61</f>
        <v>0</v>
      </c>
      <c r="N60" s="19">
        <f>'ПР_1_Городская пол-ка'!N61+'ПР-1_МОДБ'!N61+ПР_1_МОБ!N61</f>
        <v>16</v>
      </c>
      <c r="O60" s="10">
        <f>ROUND(M60/N60,4)</f>
        <v>0</v>
      </c>
      <c r="P60" s="19">
        <f>'ПР_1_Городская пол-ка'!P61+'ПР-1_МОДБ'!P61+ПР_1_МОБ!P61</f>
        <v>0</v>
      </c>
      <c r="Q60" s="19">
        <f>'ПР_1_Городская пол-ка'!Q61+'ПР-1_МОДБ'!Q61+ПР_1_МОБ!Q61</f>
        <v>20</v>
      </c>
      <c r="R60" s="10">
        <f>ROUND(P60/Q60,4)</f>
        <v>0</v>
      </c>
      <c r="S60" s="132"/>
      <c r="T60" s="134"/>
      <c r="U60" s="136"/>
      <c r="V60" s="138"/>
      <c r="W60" s="140"/>
      <c r="Y60" s="111">
        <v>1</v>
      </c>
      <c r="Z60" s="5"/>
      <c r="AA60" s="24">
        <f>IFERROR(ROUND(M60/N60,5),0)</f>
        <v>0</v>
      </c>
      <c r="AB60" s="24">
        <f>IFERROR(ROUND(P60/Q60,5),0)</f>
        <v>0</v>
      </c>
    </row>
    <row r="61" spans="1:29" ht="27" customHeight="1" x14ac:dyDescent="0.3">
      <c r="A61" s="147" t="s">
        <v>32</v>
      </c>
      <c r="B61" s="139" t="s">
        <v>59</v>
      </c>
      <c r="C61" s="139" t="s">
        <v>184</v>
      </c>
      <c r="D61" s="129" t="s">
        <v>61</v>
      </c>
      <c r="E61" s="127" t="s">
        <v>61</v>
      </c>
      <c r="F61" s="127" t="s">
        <v>61</v>
      </c>
      <c r="G61" s="127" t="s">
        <v>61</v>
      </c>
      <c r="H61" s="127" t="s">
        <v>61</v>
      </c>
      <c r="I61" s="127" t="s">
        <v>61</v>
      </c>
      <c r="J61" s="127" t="s">
        <v>61</v>
      </c>
      <c r="K61" s="127" t="s">
        <v>61</v>
      </c>
      <c r="L61" s="127" t="s">
        <v>61</v>
      </c>
      <c r="M61" s="11" t="s">
        <v>186</v>
      </c>
      <c r="N61" s="11" t="s">
        <v>185</v>
      </c>
      <c r="O61" s="11" t="s">
        <v>187</v>
      </c>
      <c r="P61" s="11" t="s">
        <v>186</v>
      </c>
      <c r="Q61" s="11" t="s">
        <v>185</v>
      </c>
      <c r="R61" s="11" t="s">
        <v>187</v>
      </c>
      <c r="S61" s="131" t="s">
        <v>280</v>
      </c>
      <c r="T61" s="133">
        <f>IFERROR(R62/O62-1,0)</f>
        <v>0</v>
      </c>
      <c r="U61" s="135">
        <v>0</v>
      </c>
      <c r="V61" s="137">
        <v>1</v>
      </c>
      <c r="W61" s="139"/>
      <c r="Y61" s="98"/>
      <c r="Z61" s="5"/>
      <c r="AA61" s="24"/>
      <c r="AB61" s="24"/>
    </row>
    <row r="62" spans="1:29" ht="132" customHeight="1" x14ac:dyDescent="0.3">
      <c r="A62" s="148"/>
      <c r="B62" s="140"/>
      <c r="C62" s="140"/>
      <c r="D62" s="130"/>
      <c r="E62" s="128"/>
      <c r="F62" s="128"/>
      <c r="G62" s="128"/>
      <c r="H62" s="128"/>
      <c r="I62" s="128"/>
      <c r="J62" s="128"/>
      <c r="K62" s="128"/>
      <c r="L62" s="128"/>
      <c r="M62" s="19">
        <f>'ПР_1_Городская пол-ка'!M63+'ПР-1_МОДБ'!M63+ПР_1_МОБ!M63</f>
        <v>0</v>
      </c>
      <c r="N62" s="19">
        <f>'ПР_1_Городская пол-ка'!N63+'ПР-1_МОДБ'!N63+ПР_1_МОБ!N63</f>
        <v>94</v>
      </c>
      <c r="O62" s="10">
        <f>ROUND(M62/N62,4)</f>
        <v>0</v>
      </c>
      <c r="P62" s="19">
        <f>'ПР_1_Городская пол-ка'!P63+'ПР-1_МОДБ'!P63+ПР_1_МОБ!P63</f>
        <v>0</v>
      </c>
      <c r="Q62" s="19">
        <f>'ПР_1_Городская пол-ка'!Q63+'ПР-1_МОДБ'!Q63+ПР_1_МОБ!Q63</f>
        <v>58</v>
      </c>
      <c r="R62" s="10">
        <f>ROUND(P62/Q62,4)</f>
        <v>0</v>
      </c>
      <c r="S62" s="132"/>
      <c r="T62" s="134"/>
      <c r="U62" s="136"/>
      <c r="V62" s="138"/>
      <c r="W62" s="140"/>
      <c r="Y62" s="98">
        <v>1</v>
      </c>
      <c r="Z62" s="5"/>
      <c r="AA62" s="24">
        <f>IFERROR(ROUND(M62/N62,5),0)</f>
        <v>0</v>
      </c>
      <c r="AB62" s="24">
        <f>IFERROR(ROUND(P62/Q62,5),0)</f>
        <v>0</v>
      </c>
    </row>
    <row r="63" spans="1:29" ht="27" customHeight="1" x14ac:dyDescent="0.3">
      <c r="A63" s="141" t="s">
        <v>33</v>
      </c>
      <c r="B63" s="143" t="s">
        <v>60</v>
      </c>
      <c r="C63" s="145" t="s">
        <v>188</v>
      </c>
      <c r="D63" s="129" t="s">
        <v>61</v>
      </c>
      <c r="E63" s="127" t="s">
        <v>61</v>
      </c>
      <c r="F63" s="127" t="s">
        <v>61</v>
      </c>
      <c r="G63" s="127" t="s">
        <v>61</v>
      </c>
      <c r="H63" s="127" t="s">
        <v>61</v>
      </c>
      <c r="I63" s="127" t="s">
        <v>61</v>
      </c>
      <c r="J63" s="127" t="s">
        <v>61</v>
      </c>
      <c r="K63" s="127" t="s">
        <v>61</v>
      </c>
      <c r="L63" s="127" t="s">
        <v>61</v>
      </c>
      <c r="M63" s="11" t="s">
        <v>190</v>
      </c>
      <c r="N63" s="11" t="s">
        <v>189</v>
      </c>
      <c r="O63" s="11" t="s">
        <v>191</v>
      </c>
      <c r="P63" s="11" t="s">
        <v>190</v>
      </c>
      <c r="Q63" s="11" t="s">
        <v>189</v>
      </c>
      <c r="R63" s="11" t="s">
        <v>191</v>
      </c>
      <c r="S63" s="131" t="s">
        <v>282</v>
      </c>
      <c r="T63" s="133">
        <f>R64</f>
        <v>1.0101</v>
      </c>
      <c r="U63" s="135">
        <v>1</v>
      </c>
      <c r="V63" s="137">
        <v>1</v>
      </c>
      <c r="W63" s="139"/>
      <c r="Z63" s="17" t="s">
        <v>62</v>
      </c>
      <c r="AA63" s="24"/>
      <c r="AB63" s="24"/>
    </row>
    <row r="64" spans="1:29" ht="150" customHeight="1" x14ac:dyDescent="0.3">
      <c r="A64" s="142"/>
      <c r="B64" s="144"/>
      <c r="C64" s="146"/>
      <c r="D64" s="130"/>
      <c r="E64" s="128"/>
      <c r="F64" s="128"/>
      <c r="G64" s="128"/>
      <c r="H64" s="128"/>
      <c r="I64" s="128"/>
      <c r="J64" s="128"/>
      <c r="K64" s="128"/>
      <c r="L64" s="128"/>
      <c r="M64" s="84" t="s">
        <v>245</v>
      </c>
      <c r="N64" s="84" t="s">
        <v>245</v>
      </c>
      <c r="O64" s="84" t="s">
        <v>245</v>
      </c>
      <c r="P64" s="7">
        <f>'ПР_1_Городская пол-ка'!P65+'ПР-1_МОДБ'!P65+ПР_1_МОБ!P65</f>
        <v>299</v>
      </c>
      <c r="Q64" s="7">
        <f>'ПР_1_Городская пол-ка'!Q65+'ПР-1_МОДБ'!Q65+ПР_1_МОБ!Q65</f>
        <v>296</v>
      </c>
      <c r="R64" s="13">
        <f>ROUND(P64/Q64,4)</f>
        <v>1.0101</v>
      </c>
      <c r="S64" s="132"/>
      <c r="T64" s="134"/>
      <c r="U64" s="136"/>
      <c r="V64" s="138"/>
      <c r="W64" s="140"/>
      <c r="Y64" s="98">
        <v>1</v>
      </c>
      <c r="Z64" s="2"/>
      <c r="AA64" s="24">
        <v>0.89</v>
      </c>
      <c r="AB64" s="24">
        <f>IFERROR(ROUND(P64/Q64,5),0)</f>
        <v>1.01014</v>
      </c>
      <c r="AC64" s="105">
        <f>AB64/AA64*100</f>
        <v>113.49887640449438</v>
      </c>
    </row>
    <row r="66" spans="1:23" x14ac:dyDescent="0.3">
      <c r="A66" s="25"/>
      <c r="B66" s="25" t="s">
        <v>196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122"/>
      <c r="T66" s="25"/>
      <c r="U66" s="28">
        <f>SUM(U9:U64)</f>
        <v>7</v>
      </c>
      <c r="V66" s="25"/>
      <c r="W66" s="25"/>
    </row>
  </sheetData>
  <mergeCells count="461">
    <mergeCell ref="B1:X1"/>
    <mergeCell ref="B2:X2"/>
    <mergeCell ref="A4:B7"/>
    <mergeCell ref="S5:T6"/>
    <mergeCell ref="U5:U7"/>
    <mergeCell ref="V5:V7"/>
    <mergeCell ref="W5:W7"/>
    <mergeCell ref="D4:W4"/>
    <mergeCell ref="D5:R5"/>
    <mergeCell ref="A11:A12"/>
    <mergeCell ref="B11:B12"/>
    <mergeCell ref="C11:C12"/>
    <mergeCell ref="F11:F12"/>
    <mergeCell ref="I11:I12"/>
    <mergeCell ref="M6:O6"/>
    <mergeCell ref="P6:R6"/>
    <mergeCell ref="A9:A10"/>
    <mergeCell ref="B9:B10"/>
    <mergeCell ref="C9:C10"/>
    <mergeCell ref="F9:F10"/>
    <mergeCell ref="I9:I10"/>
    <mergeCell ref="L9:L10"/>
    <mergeCell ref="L11:L12"/>
    <mergeCell ref="D6:L6"/>
    <mergeCell ref="D9:D10"/>
    <mergeCell ref="E9:E10"/>
    <mergeCell ref="G9:G10"/>
    <mergeCell ref="H9:H10"/>
    <mergeCell ref="J9:J10"/>
    <mergeCell ref="K9:K10"/>
    <mergeCell ref="D11:D12"/>
    <mergeCell ref="E11:E12"/>
    <mergeCell ref="G11:G12"/>
    <mergeCell ref="S11:S12"/>
    <mergeCell ref="T11:T12"/>
    <mergeCell ref="U11:U12"/>
    <mergeCell ref="V11:V12"/>
    <mergeCell ref="W11:W12"/>
    <mergeCell ref="S9:S10"/>
    <mergeCell ref="T9:T10"/>
    <mergeCell ref="U9:U10"/>
    <mergeCell ref="V9:V10"/>
    <mergeCell ref="W9:W10"/>
    <mergeCell ref="A15:A16"/>
    <mergeCell ref="B15:B16"/>
    <mergeCell ref="C15:C16"/>
    <mergeCell ref="F15:F16"/>
    <mergeCell ref="I15:I16"/>
    <mergeCell ref="A13:A14"/>
    <mergeCell ref="B13:B14"/>
    <mergeCell ref="C13:C14"/>
    <mergeCell ref="F13:F14"/>
    <mergeCell ref="I13:I14"/>
    <mergeCell ref="D15:D16"/>
    <mergeCell ref="E15:E16"/>
    <mergeCell ref="G15:G16"/>
    <mergeCell ref="H15:H16"/>
    <mergeCell ref="L15:L16"/>
    <mergeCell ref="S15:S16"/>
    <mergeCell ref="T15:T16"/>
    <mergeCell ref="U15:U16"/>
    <mergeCell ref="V15:V16"/>
    <mergeCell ref="W15:W16"/>
    <mergeCell ref="S13:S14"/>
    <mergeCell ref="T13:T14"/>
    <mergeCell ref="U13:U14"/>
    <mergeCell ref="V13:V14"/>
    <mergeCell ref="W13:W14"/>
    <mergeCell ref="L13:L14"/>
    <mergeCell ref="A19:A20"/>
    <mergeCell ref="B19:B20"/>
    <mergeCell ref="C19:C20"/>
    <mergeCell ref="F19:F20"/>
    <mergeCell ref="I19:I20"/>
    <mergeCell ref="A17:A18"/>
    <mergeCell ref="B17:B18"/>
    <mergeCell ref="C17:C18"/>
    <mergeCell ref="F17:F18"/>
    <mergeCell ref="I17:I18"/>
    <mergeCell ref="L19:L20"/>
    <mergeCell ref="S19:S20"/>
    <mergeCell ref="T19:T20"/>
    <mergeCell ref="U19:U20"/>
    <mergeCell ref="V19:V20"/>
    <mergeCell ref="W19:W20"/>
    <mergeCell ref="S17:S18"/>
    <mergeCell ref="T17:T18"/>
    <mergeCell ref="U17:U18"/>
    <mergeCell ref="V17:V18"/>
    <mergeCell ref="W17:W18"/>
    <mergeCell ref="L17:L18"/>
    <mergeCell ref="A23:A24"/>
    <mergeCell ref="B23:B24"/>
    <mergeCell ref="C23:C24"/>
    <mergeCell ref="F23:F24"/>
    <mergeCell ref="I23:I24"/>
    <mergeCell ref="A21:A22"/>
    <mergeCell ref="B21:B22"/>
    <mergeCell ref="C21:C22"/>
    <mergeCell ref="F21:F22"/>
    <mergeCell ref="I21:I22"/>
    <mergeCell ref="D21:D22"/>
    <mergeCell ref="E21:E22"/>
    <mergeCell ref="G21:G22"/>
    <mergeCell ref="H21:H22"/>
    <mergeCell ref="L23:L24"/>
    <mergeCell ref="S23:S24"/>
    <mergeCell ref="T23:T24"/>
    <mergeCell ref="U23:U24"/>
    <mergeCell ref="V23:V24"/>
    <mergeCell ref="W23:W24"/>
    <mergeCell ref="S21:S22"/>
    <mergeCell ref="T21:T22"/>
    <mergeCell ref="U21:U22"/>
    <mergeCell ref="V21:V22"/>
    <mergeCell ref="W21:W22"/>
    <mergeCell ref="L21:L22"/>
    <mergeCell ref="A27:A28"/>
    <mergeCell ref="B27:B28"/>
    <mergeCell ref="C27:C28"/>
    <mergeCell ref="F27:F28"/>
    <mergeCell ref="I27:I28"/>
    <mergeCell ref="A25:A26"/>
    <mergeCell ref="B25:B26"/>
    <mergeCell ref="C25:C26"/>
    <mergeCell ref="F25:F26"/>
    <mergeCell ref="I25:I26"/>
    <mergeCell ref="D27:D28"/>
    <mergeCell ref="E27:E28"/>
    <mergeCell ref="G27:G28"/>
    <mergeCell ref="H27:H28"/>
    <mergeCell ref="L27:L28"/>
    <mergeCell ref="S27:S28"/>
    <mergeCell ref="T27:T28"/>
    <mergeCell ref="U27:U28"/>
    <mergeCell ref="V27:V28"/>
    <mergeCell ref="W27:W28"/>
    <mergeCell ref="S25:S26"/>
    <mergeCell ref="T25:T26"/>
    <mergeCell ref="U25:U26"/>
    <mergeCell ref="V25:V26"/>
    <mergeCell ref="W25:W26"/>
    <mergeCell ref="L25:L26"/>
    <mergeCell ref="A31:A32"/>
    <mergeCell ref="B31:B32"/>
    <mergeCell ref="C31:C32"/>
    <mergeCell ref="F31:F32"/>
    <mergeCell ref="I31:I32"/>
    <mergeCell ref="A29:A30"/>
    <mergeCell ref="B29:B30"/>
    <mergeCell ref="C29:C30"/>
    <mergeCell ref="F29:F30"/>
    <mergeCell ref="I29:I30"/>
    <mergeCell ref="L31:L32"/>
    <mergeCell ref="S31:S32"/>
    <mergeCell ref="T31:T32"/>
    <mergeCell ref="U31:U32"/>
    <mergeCell ref="V31:V32"/>
    <mergeCell ref="W31:W32"/>
    <mergeCell ref="S29:S30"/>
    <mergeCell ref="T29:T30"/>
    <mergeCell ref="U29:U30"/>
    <mergeCell ref="V29:V30"/>
    <mergeCell ref="W29:W30"/>
    <mergeCell ref="L29:L30"/>
    <mergeCell ref="A35:A36"/>
    <mergeCell ref="B35:B36"/>
    <mergeCell ref="C35:C36"/>
    <mergeCell ref="F35:F36"/>
    <mergeCell ref="I35:I36"/>
    <mergeCell ref="A33:A34"/>
    <mergeCell ref="B33:B34"/>
    <mergeCell ref="C33:C34"/>
    <mergeCell ref="F33:F34"/>
    <mergeCell ref="I33:I34"/>
    <mergeCell ref="D33:D34"/>
    <mergeCell ref="E33:E34"/>
    <mergeCell ref="G33:G34"/>
    <mergeCell ref="H33:H34"/>
    <mergeCell ref="L35:L36"/>
    <mergeCell ref="S35:S36"/>
    <mergeCell ref="T35:T36"/>
    <mergeCell ref="U35:U36"/>
    <mergeCell ref="V35:V36"/>
    <mergeCell ref="W35:W36"/>
    <mergeCell ref="S33:S34"/>
    <mergeCell ref="T33:T34"/>
    <mergeCell ref="U33:U34"/>
    <mergeCell ref="V33:V34"/>
    <mergeCell ref="W33:W34"/>
    <mergeCell ref="L33:L34"/>
    <mergeCell ref="V37:V38"/>
    <mergeCell ref="W37:W38"/>
    <mergeCell ref="A39:A40"/>
    <mergeCell ref="B39:B40"/>
    <mergeCell ref="C39:C40"/>
    <mergeCell ref="S39:S40"/>
    <mergeCell ref="T39:T40"/>
    <mergeCell ref="U39:U40"/>
    <mergeCell ref="V39:V40"/>
    <mergeCell ref="W39:W40"/>
    <mergeCell ref="A37:A38"/>
    <mergeCell ref="B37:B38"/>
    <mergeCell ref="C37:C38"/>
    <mergeCell ref="S37:S38"/>
    <mergeCell ref="T37:T38"/>
    <mergeCell ref="U37:U38"/>
    <mergeCell ref="A43:A44"/>
    <mergeCell ref="B43:B44"/>
    <mergeCell ref="C43:C44"/>
    <mergeCell ref="F43:F44"/>
    <mergeCell ref="I43:I44"/>
    <mergeCell ref="A41:A42"/>
    <mergeCell ref="B41:B42"/>
    <mergeCell ref="C41:C42"/>
    <mergeCell ref="F41:F42"/>
    <mergeCell ref="I41:I42"/>
    <mergeCell ref="D43:D44"/>
    <mergeCell ref="E43:E44"/>
    <mergeCell ref="G43:G44"/>
    <mergeCell ref="H43:H44"/>
    <mergeCell ref="L43:L44"/>
    <mergeCell ref="S43:S44"/>
    <mergeCell ref="T43:T44"/>
    <mergeCell ref="U43:U44"/>
    <mergeCell ref="V43:V44"/>
    <mergeCell ref="W43:W44"/>
    <mergeCell ref="S41:S42"/>
    <mergeCell ref="T41:T42"/>
    <mergeCell ref="U41:U42"/>
    <mergeCell ref="V41:V42"/>
    <mergeCell ref="W41:W42"/>
    <mergeCell ref="L41:L42"/>
    <mergeCell ref="A47:A48"/>
    <mergeCell ref="B47:B48"/>
    <mergeCell ref="C47:C48"/>
    <mergeCell ref="F47:F48"/>
    <mergeCell ref="I47:I48"/>
    <mergeCell ref="A45:A46"/>
    <mergeCell ref="B45:B46"/>
    <mergeCell ref="C45:C46"/>
    <mergeCell ref="F45:F46"/>
    <mergeCell ref="I45:I46"/>
    <mergeCell ref="L47:L48"/>
    <mergeCell ref="S47:S48"/>
    <mergeCell ref="T47:T48"/>
    <mergeCell ref="U47:U48"/>
    <mergeCell ref="V47:V48"/>
    <mergeCell ref="W47:W48"/>
    <mergeCell ref="S45:S46"/>
    <mergeCell ref="T45:T46"/>
    <mergeCell ref="U45:U46"/>
    <mergeCell ref="V45:V46"/>
    <mergeCell ref="W45:W46"/>
    <mergeCell ref="L45:L46"/>
    <mergeCell ref="A51:A52"/>
    <mergeCell ref="B51:B52"/>
    <mergeCell ref="C51:C52"/>
    <mergeCell ref="F51:F52"/>
    <mergeCell ref="I51:I52"/>
    <mergeCell ref="A49:A50"/>
    <mergeCell ref="B49:B50"/>
    <mergeCell ref="C49:C50"/>
    <mergeCell ref="F49:F50"/>
    <mergeCell ref="I49:I50"/>
    <mergeCell ref="D49:D50"/>
    <mergeCell ref="E49:E50"/>
    <mergeCell ref="G49:G50"/>
    <mergeCell ref="H49:H50"/>
    <mergeCell ref="V55:V56"/>
    <mergeCell ref="W55:W56"/>
    <mergeCell ref="L51:L52"/>
    <mergeCell ref="S51:S52"/>
    <mergeCell ref="T51:T52"/>
    <mergeCell ref="U51:U52"/>
    <mergeCell ref="V51:V52"/>
    <mergeCell ref="W51:W52"/>
    <mergeCell ref="S49:S50"/>
    <mergeCell ref="T49:T50"/>
    <mergeCell ref="U49:U50"/>
    <mergeCell ref="V49:V50"/>
    <mergeCell ref="W49:W50"/>
    <mergeCell ref="L49:L50"/>
    <mergeCell ref="A61:A62"/>
    <mergeCell ref="B61:B62"/>
    <mergeCell ref="C61:C62"/>
    <mergeCell ref="F61:F62"/>
    <mergeCell ref="I61:I62"/>
    <mergeCell ref="L61:L62"/>
    <mergeCell ref="S61:S62"/>
    <mergeCell ref="V53:V54"/>
    <mergeCell ref="W53:W54"/>
    <mergeCell ref="A55:A56"/>
    <mergeCell ref="B55:B56"/>
    <mergeCell ref="C55:C56"/>
    <mergeCell ref="F55:F56"/>
    <mergeCell ref="I55:I56"/>
    <mergeCell ref="L55:L56"/>
    <mergeCell ref="S55:S56"/>
    <mergeCell ref="T55:T56"/>
    <mergeCell ref="A53:A54"/>
    <mergeCell ref="B53:B54"/>
    <mergeCell ref="C53:C54"/>
    <mergeCell ref="S53:S54"/>
    <mergeCell ref="T53:T54"/>
    <mergeCell ref="U53:U54"/>
    <mergeCell ref="U55:U56"/>
    <mergeCell ref="T57:T58"/>
    <mergeCell ref="U57:U58"/>
    <mergeCell ref="V57:V58"/>
    <mergeCell ref="W57:W58"/>
    <mergeCell ref="A59:A60"/>
    <mergeCell ref="B59:B60"/>
    <mergeCell ref="C59:C60"/>
    <mergeCell ref="F59:F60"/>
    <mergeCell ref="I59:I60"/>
    <mergeCell ref="L59:L60"/>
    <mergeCell ref="A57:A58"/>
    <mergeCell ref="B57:B58"/>
    <mergeCell ref="C57:C58"/>
    <mergeCell ref="F57:F58"/>
    <mergeCell ref="I57:I58"/>
    <mergeCell ref="L57:L58"/>
    <mergeCell ref="S57:S58"/>
    <mergeCell ref="D57:D58"/>
    <mergeCell ref="E57:E58"/>
    <mergeCell ref="G57:G58"/>
    <mergeCell ref="H57:H58"/>
    <mergeCell ref="J57:J58"/>
    <mergeCell ref="K57:K58"/>
    <mergeCell ref="D59:D60"/>
    <mergeCell ref="T61:T62"/>
    <mergeCell ref="U61:U62"/>
    <mergeCell ref="V61:V62"/>
    <mergeCell ref="W61:W62"/>
    <mergeCell ref="S59:S60"/>
    <mergeCell ref="T59:T60"/>
    <mergeCell ref="U59:U60"/>
    <mergeCell ref="V59:V60"/>
    <mergeCell ref="W59:W60"/>
    <mergeCell ref="S63:S64"/>
    <mergeCell ref="T63:T64"/>
    <mergeCell ref="U63:U64"/>
    <mergeCell ref="V63:V64"/>
    <mergeCell ref="W63:W64"/>
    <mergeCell ref="A63:A64"/>
    <mergeCell ref="B63:B64"/>
    <mergeCell ref="C63:C64"/>
    <mergeCell ref="F63:F64"/>
    <mergeCell ref="I63:I64"/>
    <mergeCell ref="L63:L64"/>
    <mergeCell ref="D63:D64"/>
    <mergeCell ref="E63:E64"/>
    <mergeCell ref="G63:G64"/>
    <mergeCell ref="H63:H64"/>
    <mergeCell ref="J63:J64"/>
    <mergeCell ref="K63:K64"/>
    <mergeCell ref="H11:H12"/>
    <mergeCell ref="J11:J12"/>
    <mergeCell ref="K11:K12"/>
    <mergeCell ref="D13:D14"/>
    <mergeCell ref="E13:E14"/>
    <mergeCell ref="G13:G14"/>
    <mergeCell ref="H13:H14"/>
    <mergeCell ref="J13:J14"/>
    <mergeCell ref="K13:K14"/>
    <mergeCell ref="J15:J16"/>
    <mergeCell ref="K15:K16"/>
    <mergeCell ref="D17:D18"/>
    <mergeCell ref="E17:E18"/>
    <mergeCell ref="G17:G18"/>
    <mergeCell ref="H17:H18"/>
    <mergeCell ref="J17:J18"/>
    <mergeCell ref="K17:K18"/>
    <mergeCell ref="D19:D20"/>
    <mergeCell ref="E19:E20"/>
    <mergeCell ref="G19:G20"/>
    <mergeCell ref="H19:H20"/>
    <mergeCell ref="J19:J20"/>
    <mergeCell ref="K19:K20"/>
    <mergeCell ref="J21:J22"/>
    <mergeCell ref="K21:K22"/>
    <mergeCell ref="D23:D24"/>
    <mergeCell ref="E23:E24"/>
    <mergeCell ref="G23:G24"/>
    <mergeCell ref="H23:H24"/>
    <mergeCell ref="J23:J24"/>
    <mergeCell ref="K23:K24"/>
    <mergeCell ref="D25:D26"/>
    <mergeCell ref="E25:E26"/>
    <mergeCell ref="G25:G26"/>
    <mergeCell ref="H25:H26"/>
    <mergeCell ref="J25:J26"/>
    <mergeCell ref="K25:K26"/>
    <mergeCell ref="J27:J28"/>
    <mergeCell ref="K27:K28"/>
    <mergeCell ref="D29:D30"/>
    <mergeCell ref="E29:E30"/>
    <mergeCell ref="G29:G30"/>
    <mergeCell ref="H29:H30"/>
    <mergeCell ref="J29:J30"/>
    <mergeCell ref="K29:K30"/>
    <mergeCell ref="D31:D32"/>
    <mergeCell ref="E31:E32"/>
    <mergeCell ref="G31:G32"/>
    <mergeCell ref="H31:H32"/>
    <mergeCell ref="J31:J32"/>
    <mergeCell ref="K31:K32"/>
    <mergeCell ref="J33:J34"/>
    <mergeCell ref="K33:K34"/>
    <mergeCell ref="D35:D36"/>
    <mergeCell ref="E35:E36"/>
    <mergeCell ref="G35:G36"/>
    <mergeCell ref="H35:H36"/>
    <mergeCell ref="J35:J36"/>
    <mergeCell ref="K35:K36"/>
    <mergeCell ref="D41:D42"/>
    <mergeCell ref="E41:E42"/>
    <mergeCell ref="G41:G42"/>
    <mergeCell ref="H41:H42"/>
    <mergeCell ref="J41:J42"/>
    <mergeCell ref="K41:K42"/>
    <mergeCell ref="J43:J44"/>
    <mergeCell ref="K43:K44"/>
    <mergeCell ref="D45:D46"/>
    <mergeCell ref="E45:E46"/>
    <mergeCell ref="G45:G46"/>
    <mergeCell ref="H45:H46"/>
    <mergeCell ref="J45:J46"/>
    <mergeCell ref="K45:K46"/>
    <mergeCell ref="D47:D48"/>
    <mergeCell ref="E47:E48"/>
    <mergeCell ref="G47:G48"/>
    <mergeCell ref="H47:H48"/>
    <mergeCell ref="J47:J48"/>
    <mergeCell ref="K47:K48"/>
    <mergeCell ref="J49:J50"/>
    <mergeCell ref="K49:K50"/>
    <mergeCell ref="D51:D52"/>
    <mergeCell ref="E51:E52"/>
    <mergeCell ref="G51:G52"/>
    <mergeCell ref="H51:H52"/>
    <mergeCell ref="J51:J52"/>
    <mergeCell ref="K51:K52"/>
    <mergeCell ref="D55:D56"/>
    <mergeCell ref="E55:E56"/>
    <mergeCell ref="G55:G56"/>
    <mergeCell ref="H55:H56"/>
    <mergeCell ref="J55:J56"/>
    <mergeCell ref="K55:K56"/>
    <mergeCell ref="E59:E60"/>
    <mergeCell ref="G59:G60"/>
    <mergeCell ref="H59:H60"/>
    <mergeCell ref="J59:J60"/>
    <mergeCell ref="K59:K60"/>
    <mergeCell ref="D61:D62"/>
    <mergeCell ref="E61:E62"/>
    <mergeCell ref="G61:G62"/>
    <mergeCell ref="H61:H62"/>
    <mergeCell ref="J61:J62"/>
    <mergeCell ref="K61:K62"/>
  </mergeCells>
  <printOptions horizontalCentered="1"/>
  <pageMargins left="0.25" right="0.25" top="0.75" bottom="0.75" header="0.3" footer="0.3"/>
  <pageSetup paperSize="9" scale="44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1"/>
  <sheetViews>
    <sheetView showGridLines="0" view="pageBreakPreview" zoomScale="80" zoomScaleNormal="100" zoomScaleSheetLayoutView="80" workbookViewId="0">
      <pane xSplit="2" ySplit="9" topLeftCell="G10" activePane="bottomRight" state="frozen"/>
      <selection pane="topRight" activeCell="C1" sqref="C1"/>
      <selection pane="bottomLeft" activeCell="A9" sqref="A9"/>
      <selection pane="bottomRight" activeCell="O11" sqref="O11"/>
    </sheetView>
  </sheetViews>
  <sheetFormatPr defaultColWidth="8.85546875" defaultRowHeight="15.75" x14ac:dyDescent="0.25"/>
  <cols>
    <col min="1" max="1" width="6.28515625" style="12" customWidth="1"/>
    <col min="2" max="2" width="21.85546875" customWidth="1"/>
    <col min="3" max="3" width="46.85546875" customWidth="1"/>
    <col min="4" max="5" width="12.85546875" customWidth="1"/>
    <col min="6" max="12" width="11.85546875" customWidth="1"/>
    <col min="13" max="18" width="11" customWidth="1"/>
    <col min="19" max="19" width="19.85546875" style="2" customWidth="1"/>
    <col min="20" max="20" width="11" customWidth="1"/>
    <col min="21" max="21" width="9.42578125" style="61" customWidth="1"/>
    <col min="22" max="22" width="11" customWidth="1"/>
    <col min="23" max="23" width="14.42578125" customWidth="1"/>
    <col min="24" max="24" width="0.140625" hidden="1" customWidth="1"/>
    <col min="25" max="25" width="17.5703125" style="17" customWidth="1"/>
    <col min="26" max="26" width="22.5703125" style="89" customWidth="1"/>
    <col min="27" max="27" width="10.85546875" customWidth="1"/>
    <col min="28" max="28" width="11.140625" customWidth="1"/>
    <col min="29" max="29" width="11.5703125" customWidth="1"/>
  </cols>
  <sheetData>
    <row r="1" spans="1:29" ht="27.75" customHeight="1" x14ac:dyDescent="0.25">
      <c r="T1" s="73"/>
      <c r="U1" s="74"/>
      <c r="V1" s="174" t="s">
        <v>232</v>
      </c>
      <c r="W1" s="174"/>
    </row>
    <row r="2" spans="1:29" ht="27" customHeight="1" x14ac:dyDescent="0.25">
      <c r="B2" s="165" t="str">
        <f>СВОД!B1</f>
        <v>Мониторинг достижения значений показателей результативности деятельности за  2022 год (на основании сведений о медицинской помощи за период декабрь 2021г. – ноябрь 2022г.)</v>
      </c>
      <c r="C2" s="165"/>
      <c r="D2" s="165"/>
      <c r="E2" s="165"/>
      <c r="F2" s="165" t="s">
        <v>0</v>
      </c>
      <c r="G2" s="165"/>
      <c r="H2" s="165"/>
      <c r="I2" s="165" t="s">
        <v>0</v>
      </c>
      <c r="J2" s="165"/>
      <c r="K2" s="165"/>
      <c r="L2" s="165" t="s">
        <v>0</v>
      </c>
      <c r="M2" s="165"/>
      <c r="N2" s="165"/>
      <c r="O2" s="165" t="s">
        <v>0</v>
      </c>
      <c r="P2" s="165"/>
      <c r="Q2" s="165"/>
      <c r="R2" s="165"/>
      <c r="S2" s="165" t="s">
        <v>0</v>
      </c>
      <c r="T2" s="165"/>
      <c r="U2" s="165"/>
      <c r="V2" s="165" t="s">
        <v>0</v>
      </c>
      <c r="W2" s="165" t="s">
        <v>0</v>
      </c>
      <c r="X2" s="165" t="s">
        <v>0</v>
      </c>
    </row>
    <row r="3" spans="1:29" ht="27.75" customHeight="1" x14ac:dyDescent="0.25">
      <c r="B3" s="166" t="s">
        <v>233</v>
      </c>
      <c r="C3" s="166"/>
      <c r="D3" s="166"/>
      <c r="E3" s="166"/>
      <c r="F3" s="166" t="s">
        <v>1</v>
      </c>
      <c r="G3" s="166"/>
      <c r="H3" s="166"/>
      <c r="I3" s="166" t="s">
        <v>1</v>
      </c>
      <c r="J3" s="166"/>
      <c r="K3" s="166"/>
      <c r="L3" s="166" t="s">
        <v>1</v>
      </c>
      <c r="M3" s="166"/>
      <c r="N3" s="166"/>
      <c r="O3" s="166" t="s">
        <v>1</v>
      </c>
      <c r="P3" s="166"/>
      <c r="Q3" s="166"/>
      <c r="R3" s="166"/>
      <c r="S3" s="166" t="s">
        <v>1</v>
      </c>
      <c r="T3" s="166"/>
      <c r="U3" s="166"/>
      <c r="V3" s="166" t="s">
        <v>1</v>
      </c>
      <c r="W3" s="166" t="s">
        <v>1</v>
      </c>
      <c r="X3" s="166" t="s">
        <v>1</v>
      </c>
    </row>
    <row r="4" spans="1:29" ht="2.25" customHeight="1" x14ac:dyDescent="0.25"/>
    <row r="5" spans="1:29" ht="16.5" customHeight="1" x14ac:dyDescent="0.25">
      <c r="A5" s="167" t="s">
        <v>69</v>
      </c>
      <c r="B5" s="168"/>
      <c r="C5" s="117"/>
      <c r="D5" s="171" t="s">
        <v>250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3"/>
    </row>
    <row r="6" spans="1:29" ht="16.5" customHeight="1" x14ac:dyDescent="0.25">
      <c r="A6" s="162"/>
      <c r="B6" s="164"/>
      <c r="C6" s="116"/>
      <c r="D6" s="171" t="s">
        <v>2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3"/>
      <c r="S6" s="162" t="s">
        <v>249</v>
      </c>
      <c r="T6" s="164"/>
      <c r="U6" s="169" t="s">
        <v>77</v>
      </c>
      <c r="V6" s="169" t="s">
        <v>3</v>
      </c>
      <c r="W6" s="169" t="s">
        <v>4</v>
      </c>
    </row>
    <row r="7" spans="1:29" ht="48.75" customHeight="1" x14ac:dyDescent="0.25">
      <c r="A7" s="162"/>
      <c r="B7" s="164"/>
      <c r="C7" s="116"/>
      <c r="D7" s="162" t="s">
        <v>5</v>
      </c>
      <c r="E7" s="163"/>
      <c r="F7" s="163"/>
      <c r="G7" s="163"/>
      <c r="H7" s="163"/>
      <c r="I7" s="163"/>
      <c r="J7" s="163"/>
      <c r="K7" s="163"/>
      <c r="L7" s="164"/>
      <c r="M7" s="159" t="s">
        <v>257</v>
      </c>
      <c r="N7" s="160"/>
      <c r="O7" s="161"/>
      <c r="P7" s="159" t="s">
        <v>258</v>
      </c>
      <c r="Q7" s="160"/>
      <c r="R7" s="161"/>
      <c r="S7" s="159"/>
      <c r="T7" s="161"/>
      <c r="U7" s="170"/>
      <c r="V7" s="170"/>
      <c r="W7" s="170"/>
    </row>
    <row r="8" spans="1:29" ht="80.25" customHeight="1" x14ac:dyDescent="0.25">
      <c r="A8" s="159"/>
      <c r="B8" s="161"/>
      <c r="C8" s="115"/>
      <c r="D8" s="118" t="s">
        <v>71</v>
      </c>
      <c r="E8" s="118" t="s">
        <v>72</v>
      </c>
      <c r="F8" s="118" t="s">
        <v>262</v>
      </c>
      <c r="G8" s="118" t="s">
        <v>71</v>
      </c>
      <c r="H8" s="118" t="s">
        <v>72</v>
      </c>
      <c r="I8" s="118" t="s">
        <v>261</v>
      </c>
      <c r="J8" s="118" t="s">
        <v>71</v>
      </c>
      <c r="K8" s="118" t="s">
        <v>72</v>
      </c>
      <c r="L8" s="118" t="s">
        <v>263</v>
      </c>
      <c r="M8" s="118" t="s">
        <v>71</v>
      </c>
      <c r="N8" s="118" t="s">
        <v>72</v>
      </c>
      <c r="O8" s="118" t="s">
        <v>73</v>
      </c>
      <c r="P8" s="118" t="s">
        <v>71</v>
      </c>
      <c r="Q8" s="118" t="s">
        <v>72</v>
      </c>
      <c r="R8" s="118" t="s">
        <v>73</v>
      </c>
      <c r="S8" s="118" t="s">
        <v>78</v>
      </c>
      <c r="T8" s="118" t="s">
        <v>79</v>
      </c>
      <c r="U8" s="170"/>
      <c r="V8" s="170"/>
      <c r="W8" s="170"/>
      <c r="Y8" s="38" t="s">
        <v>222</v>
      </c>
    </row>
    <row r="9" spans="1:29" ht="16.5" customHeight="1" x14ac:dyDescent="0.25">
      <c r="A9" s="9"/>
      <c r="B9" s="9" t="s">
        <v>6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53">
        <v>20</v>
      </c>
      <c r="V9" s="9">
        <v>21</v>
      </c>
      <c r="W9" s="9">
        <v>22</v>
      </c>
      <c r="Y9" s="39"/>
    </row>
    <row r="10" spans="1:29" ht="16.5" customHeight="1" x14ac:dyDescent="0.25">
      <c r="A10" s="147" t="s">
        <v>6</v>
      </c>
      <c r="B10" s="139" t="s">
        <v>34</v>
      </c>
      <c r="C10" s="139" t="s">
        <v>70</v>
      </c>
      <c r="D10" s="129" t="s">
        <v>61</v>
      </c>
      <c r="E10" s="127" t="s">
        <v>61</v>
      </c>
      <c r="F10" s="127" t="s">
        <v>61</v>
      </c>
      <c r="G10" s="127" t="s">
        <v>61</v>
      </c>
      <c r="H10" s="127" t="s">
        <v>61</v>
      </c>
      <c r="I10" s="127" t="s">
        <v>61</v>
      </c>
      <c r="J10" s="127" t="s">
        <v>61</v>
      </c>
      <c r="K10" s="127" t="s">
        <v>61</v>
      </c>
      <c r="L10" s="127" t="s">
        <v>61</v>
      </c>
      <c r="M10" s="1" t="s">
        <v>75</v>
      </c>
      <c r="N10" s="1" t="s">
        <v>76</v>
      </c>
      <c r="O10" s="1" t="s">
        <v>74</v>
      </c>
      <c r="P10" s="1" t="s">
        <v>75</v>
      </c>
      <c r="Q10" s="1" t="s">
        <v>76</v>
      </c>
      <c r="R10" s="1" t="s">
        <v>74</v>
      </c>
      <c r="S10" s="131" t="s">
        <v>264</v>
      </c>
      <c r="T10" s="217">
        <f>R11/O11-1</f>
        <v>0.45318618725525095</v>
      </c>
      <c r="U10" s="187">
        <v>1</v>
      </c>
      <c r="V10" s="137">
        <v>1</v>
      </c>
      <c r="W10" s="157"/>
      <c r="Y10" s="37"/>
      <c r="AA10" s="24"/>
      <c r="AB10" s="24"/>
    </row>
    <row r="11" spans="1:29" ht="231" customHeight="1" x14ac:dyDescent="0.25">
      <c r="A11" s="148"/>
      <c r="B11" s="140"/>
      <c r="C11" s="140"/>
      <c r="D11" s="130"/>
      <c r="E11" s="128"/>
      <c r="F11" s="128"/>
      <c r="G11" s="128"/>
      <c r="H11" s="128"/>
      <c r="I11" s="128"/>
      <c r="J11" s="128"/>
      <c r="K11" s="128"/>
      <c r="L11" s="128"/>
      <c r="M11" s="19">
        <f>7123+2569</f>
        <v>9692</v>
      </c>
      <c r="N11" s="19">
        <f>202521+115779+5353+21430</f>
        <v>345083</v>
      </c>
      <c r="O11" s="221">
        <f>ROUND(M11/N11,5)</f>
        <v>2.809E-2</v>
      </c>
      <c r="P11" s="19">
        <f>7718+3929+613+278</f>
        <v>12538</v>
      </c>
      <c r="Q11" s="19">
        <f>25781+10687+195786+74916</f>
        <v>307170</v>
      </c>
      <c r="R11" s="221">
        <f>ROUND(P11/Q11,5)</f>
        <v>4.0820000000000002E-2</v>
      </c>
      <c r="S11" s="132"/>
      <c r="T11" s="218"/>
      <c r="U11" s="188"/>
      <c r="V11" s="138"/>
      <c r="W11" s="158"/>
      <c r="Y11" s="40">
        <v>1</v>
      </c>
      <c r="Z11" s="90"/>
      <c r="AA11" s="24">
        <f>ROUND(M11/N11,5)</f>
        <v>2.809E-2</v>
      </c>
      <c r="AB11" s="24">
        <f>ROUND(P11/Q11,5)</f>
        <v>4.0820000000000002E-2</v>
      </c>
      <c r="AC11" s="24"/>
    </row>
    <row r="12" spans="1:29" ht="24" customHeight="1" x14ac:dyDescent="0.25">
      <c r="A12" s="147" t="s">
        <v>7</v>
      </c>
      <c r="B12" s="139" t="s">
        <v>35</v>
      </c>
      <c r="C12" s="139" t="s">
        <v>85</v>
      </c>
      <c r="D12" s="129" t="s">
        <v>61</v>
      </c>
      <c r="E12" s="127" t="s">
        <v>61</v>
      </c>
      <c r="F12" s="127" t="s">
        <v>61</v>
      </c>
      <c r="G12" s="127" t="s">
        <v>61</v>
      </c>
      <c r="H12" s="127" t="s">
        <v>61</v>
      </c>
      <c r="I12" s="127" t="s">
        <v>61</v>
      </c>
      <c r="J12" s="127" t="s">
        <v>61</v>
      </c>
      <c r="K12" s="127" t="s">
        <v>61</v>
      </c>
      <c r="L12" s="127" t="s">
        <v>61</v>
      </c>
      <c r="M12" s="11" t="s">
        <v>83</v>
      </c>
      <c r="N12" s="11" t="s">
        <v>84</v>
      </c>
      <c r="O12" s="11" t="s">
        <v>82</v>
      </c>
      <c r="P12" s="11" t="s">
        <v>83</v>
      </c>
      <c r="Q12" s="11" t="s">
        <v>84</v>
      </c>
      <c r="R12" s="11" t="s">
        <v>82</v>
      </c>
      <c r="S12" s="131" t="s">
        <v>265</v>
      </c>
      <c r="T12" s="217">
        <f>R13/O13-1</f>
        <v>6.7919116592571216E-2</v>
      </c>
      <c r="U12" s="179">
        <v>1</v>
      </c>
      <c r="V12" s="137">
        <v>1</v>
      </c>
      <c r="W12" s="139"/>
      <c r="Y12" s="40"/>
      <c r="Z12" s="90"/>
      <c r="AA12" s="24"/>
      <c r="AB12" s="24"/>
    </row>
    <row r="13" spans="1:29" ht="144.75" customHeight="1" x14ac:dyDescent="0.25">
      <c r="A13" s="148"/>
      <c r="B13" s="140"/>
      <c r="C13" s="140"/>
      <c r="D13" s="130"/>
      <c r="E13" s="128"/>
      <c r="F13" s="128"/>
      <c r="G13" s="128"/>
      <c r="H13" s="128"/>
      <c r="I13" s="128"/>
      <c r="J13" s="128"/>
      <c r="K13" s="128"/>
      <c r="L13" s="128"/>
      <c r="M13" s="19">
        <v>736</v>
      </c>
      <c r="N13" s="19">
        <v>2111</v>
      </c>
      <c r="O13" s="221">
        <f>ROUND(M13/N13,5)</f>
        <v>0.34865000000000002</v>
      </c>
      <c r="P13" s="19">
        <v>697</v>
      </c>
      <c r="Q13" s="19">
        <v>1872</v>
      </c>
      <c r="R13" s="221">
        <f>ROUND(P13/Q13,5)</f>
        <v>0.37232999999999999</v>
      </c>
      <c r="S13" s="132"/>
      <c r="T13" s="218"/>
      <c r="U13" s="180"/>
      <c r="V13" s="138"/>
      <c r="W13" s="140"/>
      <c r="Y13" s="40">
        <v>2</v>
      </c>
      <c r="Z13" s="90" t="s">
        <v>80</v>
      </c>
      <c r="AA13" s="24">
        <f>ROUND(M13/N13,5)</f>
        <v>0.34865000000000002</v>
      </c>
      <c r="AB13" s="24">
        <f>ROUND(P13/Q13,5)</f>
        <v>0.37232999999999999</v>
      </c>
    </row>
    <row r="14" spans="1:29" ht="25.5" customHeight="1" x14ac:dyDescent="0.25">
      <c r="A14" s="147" t="s">
        <v>8</v>
      </c>
      <c r="B14" s="139" t="s">
        <v>36</v>
      </c>
      <c r="C14" s="139" t="s">
        <v>89</v>
      </c>
      <c r="D14" s="129" t="s">
        <v>61</v>
      </c>
      <c r="E14" s="127" t="s">
        <v>61</v>
      </c>
      <c r="F14" s="127" t="s">
        <v>61</v>
      </c>
      <c r="G14" s="127" t="s">
        <v>61</v>
      </c>
      <c r="H14" s="127" t="s">
        <v>61</v>
      </c>
      <c r="I14" s="127" t="s">
        <v>61</v>
      </c>
      <c r="J14" s="127" t="s">
        <v>61</v>
      </c>
      <c r="K14" s="127" t="s">
        <v>61</v>
      </c>
      <c r="L14" s="127" t="s">
        <v>61</v>
      </c>
      <c r="M14" s="11" t="s">
        <v>87</v>
      </c>
      <c r="N14" s="11" t="s">
        <v>88</v>
      </c>
      <c r="O14" s="11" t="s">
        <v>86</v>
      </c>
      <c r="P14" s="11" t="s">
        <v>87</v>
      </c>
      <c r="Q14" s="11" t="s">
        <v>88</v>
      </c>
      <c r="R14" s="11" t="s">
        <v>86</v>
      </c>
      <c r="S14" s="131" t="s">
        <v>266</v>
      </c>
      <c r="T14" s="149">
        <f>IFERROR(R15/O15-1,0)</f>
        <v>0</v>
      </c>
      <c r="U14" s="179">
        <v>0</v>
      </c>
      <c r="V14" s="137">
        <v>1</v>
      </c>
      <c r="W14" s="139"/>
      <c r="Y14" s="40"/>
      <c r="Z14" s="90"/>
      <c r="AA14" s="24"/>
      <c r="AB14" s="24"/>
    </row>
    <row r="15" spans="1:29" ht="160.5" customHeight="1" x14ac:dyDescent="0.25">
      <c r="A15" s="148"/>
      <c r="B15" s="140"/>
      <c r="C15" s="140"/>
      <c r="D15" s="130"/>
      <c r="E15" s="128"/>
      <c r="F15" s="128"/>
      <c r="G15" s="128"/>
      <c r="H15" s="128"/>
      <c r="I15" s="128"/>
      <c r="J15" s="128"/>
      <c r="K15" s="128"/>
      <c r="L15" s="128"/>
      <c r="M15" s="19">
        <v>0</v>
      </c>
      <c r="N15" s="19">
        <v>189</v>
      </c>
      <c r="O15" s="221">
        <f>ROUND(M15/N15,5)</f>
        <v>0</v>
      </c>
      <c r="P15" s="19">
        <v>0</v>
      </c>
      <c r="Q15" s="19">
        <v>129</v>
      </c>
      <c r="R15" s="221">
        <f>ROUND(P15/Q15,5)</f>
        <v>0</v>
      </c>
      <c r="S15" s="132"/>
      <c r="T15" s="150"/>
      <c r="U15" s="180"/>
      <c r="V15" s="138"/>
      <c r="W15" s="140"/>
      <c r="Y15" s="40">
        <v>1</v>
      </c>
      <c r="Z15" s="90" t="s">
        <v>80</v>
      </c>
      <c r="AA15" s="24">
        <f>ROUND(M15/N15,5)</f>
        <v>0</v>
      </c>
      <c r="AB15" s="24">
        <f>ROUND(P15/Q15,5)</f>
        <v>0</v>
      </c>
    </row>
    <row r="16" spans="1:29" ht="29.25" customHeight="1" x14ac:dyDescent="0.25">
      <c r="A16" s="147" t="s">
        <v>9</v>
      </c>
      <c r="B16" s="139" t="s">
        <v>37</v>
      </c>
      <c r="C16" s="139" t="s">
        <v>94</v>
      </c>
      <c r="D16" s="129" t="s">
        <v>61</v>
      </c>
      <c r="E16" s="127" t="s">
        <v>61</v>
      </c>
      <c r="F16" s="127" t="s">
        <v>61</v>
      </c>
      <c r="G16" s="127" t="s">
        <v>61</v>
      </c>
      <c r="H16" s="127" t="s">
        <v>61</v>
      </c>
      <c r="I16" s="127" t="s">
        <v>61</v>
      </c>
      <c r="J16" s="127" t="s">
        <v>61</v>
      </c>
      <c r="K16" s="127" t="s">
        <v>61</v>
      </c>
      <c r="L16" s="127" t="s">
        <v>61</v>
      </c>
      <c r="M16" s="11" t="s">
        <v>91</v>
      </c>
      <c r="N16" s="11" t="s">
        <v>92</v>
      </c>
      <c r="O16" s="11" t="s">
        <v>93</v>
      </c>
      <c r="P16" s="11" t="s">
        <v>91</v>
      </c>
      <c r="Q16" s="11" t="s">
        <v>92</v>
      </c>
      <c r="R16" s="11" t="s">
        <v>93</v>
      </c>
      <c r="S16" s="131" t="s">
        <v>266</v>
      </c>
      <c r="T16" s="217">
        <f>R17/O17-1</f>
        <v>-0.24908238969152674</v>
      </c>
      <c r="U16" s="179">
        <v>0</v>
      </c>
      <c r="V16" s="137">
        <v>1</v>
      </c>
      <c r="W16" s="139"/>
      <c r="Y16" s="40"/>
      <c r="Z16" s="90"/>
      <c r="AA16" s="24"/>
      <c r="AB16" s="24"/>
    </row>
    <row r="17" spans="1:29" ht="162.75" customHeight="1" x14ac:dyDescent="0.25">
      <c r="A17" s="148"/>
      <c r="B17" s="140"/>
      <c r="C17" s="140"/>
      <c r="D17" s="130"/>
      <c r="E17" s="128"/>
      <c r="F17" s="128"/>
      <c r="G17" s="128"/>
      <c r="H17" s="128"/>
      <c r="I17" s="128"/>
      <c r="J17" s="128"/>
      <c r="K17" s="128"/>
      <c r="L17" s="128"/>
      <c r="M17" s="19">
        <v>21</v>
      </c>
      <c r="N17" s="19">
        <v>41</v>
      </c>
      <c r="O17" s="221">
        <f>ROUND(M17/N17,5)</f>
        <v>0.51219999999999999</v>
      </c>
      <c r="P17" s="19">
        <v>20</v>
      </c>
      <c r="Q17" s="19">
        <v>52</v>
      </c>
      <c r="R17" s="221">
        <f>ROUND(P17/Q17,5)</f>
        <v>0.38462000000000002</v>
      </c>
      <c r="S17" s="132"/>
      <c r="T17" s="218"/>
      <c r="U17" s="180"/>
      <c r="V17" s="138">
        <v>1</v>
      </c>
      <c r="W17" s="140"/>
      <c r="Y17" s="40">
        <v>1</v>
      </c>
      <c r="Z17" s="90"/>
      <c r="AA17" s="24">
        <f>ROUND(M17/N17,5)</f>
        <v>0.51219999999999999</v>
      </c>
      <c r="AB17" s="24">
        <f>ROUND(P17/Q17,5)</f>
        <v>0.38462000000000002</v>
      </c>
    </row>
    <row r="18" spans="1:29" ht="29.25" customHeight="1" x14ac:dyDescent="0.25">
      <c r="A18" s="147" t="s">
        <v>10</v>
      </c>
      <c r="B18" s="139" t="s">
        <v>38</v>
      </c>
      <c r="C18" s="139" t="s">
        <v>98</v>
      </c>
      <c r="D18" s="129" t="s">
        <v>61</v>
      </c>
      <c r="E18" s="127" t="s">
        <v>61</v>
      </c>
      <c r="F18" s="127" t="s">
        <v>61</v>
      </c>
      <c r="G18" s="127" t="s">
        <v>61</v>
      </c>
      <c r="H18" s="127" t="s">
        <v>61</v>
      </c>
      <c r="I18" s="127" t="s">
        <v>61</v>
      </c>
      <c r="J18" s="127" t="s">
        <v>61</v>
      </c>
      <c r="K18" s="127" t="s">
        <v>61</v>
      </c>
      <c r="L18" s="127" t="s">
        <v>61</v>
      </c>
      <c r="M18" s="11" t="s">
        <v>96</v>
      </c>
      <c r="N18" s="11" t="s">
        <v>97</v>
      </c>
      <c r="O18" s="11" t="s">
        <v>95</v>
      </c>
      <c r="P18" s="11" t="s">
        <v>96</v>
      </c>
      <c r="Q18" s="11" t="s">
        <v>97</v>
      </c>
      <c r="R18" s="11" t="s">
        <v>95</v>
      </c>
      <c r="S18" s="131" t="s">
        <v>266</v>
      </c>
      <c r="T18" s="217">
        <f>R19/O19-1</f>
        <v>5.2418509040567107E-2</v>
      </c>
      <c r="U18" s="181">
        <v>0.5</v>
      </c>
      <c r="V18" s="137">
        <v>1</v>
      </c>
      <c r="W18" s="139"/>
      <c r="Y18" s="40"/>
      <c r="Z18" s="90"/>
      <c r="AA18" s="24"/>
      <c r="AB18" s="24"/>
    </row>
    <row r="19" spans="1:29" ht="139.5" customHeight="1" x14ac:dyDescent="0.25">
      <c r="A19" s="148"/>
      <c r="B19" s="140"/>
      <c r="C19" s="140"/>
      <c r="D19" s="130"/>
      <c r="E19" s="128"/>
      <c r="F19" s="128"/>
      <c r="G19" s="128"/>
      <c r="H19" s="128"/>
      <c r="I19" s="128"/>
      <c r="J19" s="128"/>
      <c r="K19" s="128"/>
      <c r="L19" s="128"/>
      <c r="M19" s="19">
        <v>123</v>
      </c>
      <c r="N19" s="19">
        <v>258</v>
      </c>
      <c r="O19" s="221">
        <f>ROUND(M19/N19,5)</f>
        <v>0.47674</v>
      </c>
      <c r="P19" s="19">
        <v>145</v>
      </c>
      <c r="Q19" s="19">
        <v>289</v>
      </c>
      <c r="R19" s="221">
        <f>ROUND(P19/Q19,5)</f>
        <v>0.50173000000000001</v>
      </c>
      <c r="S19" s="132"/>
      <c r="T19" s="218"/>
      <c r="U19" s="182"/>
      <c r="V19" s="138"/>
      <c r="W19" s="140"/>
      <c r="Y19" s="40">
        <v>1</v>
      </c>
      <c r="Z19" s="90" t="s">
        <v>80</v>
      </c>
      <c r="AA19" s="24">
        <f>ROUND(M19/N19,5)</f>
        <v>0.47674</v>
      </c>
      <c r="AB19" s="24">
        <f>ROUND(P19/Q19,5)</f>
        <v>0.50173000000000001</v>
      </c>
    </row>
    <row r="20" spans="1:29" ht="35.25" customHeight="1" x14ac:dyDescent="0.25">
      <c r="A20" s="183" t="s">
        <v>11</v>
      </c>
      <c r="B20" s="185" t="s">
        <v>246</v>
      </c>
      <c r="C20" s="145" t="s">
        <v>99</v>
      </c>
      <c r="D20" s="129" t="s">
        <v>61</v>
      </c>
      <c r="E20" s="127" t="s">
        <v>61</v>
      </c>
      <c r="F20" s="127" t="s">
        <v>61</v>
      </c>
      <c r="G20" s="127" t="s">
        <v>61</v>
      </c>
      <c r="H20" s="127" t="s">
        <v>61</v>
      </c>
      <c r="I20" s="127" t="s">
        <v>61</v>
      </c>
      <c r="J20" s="127" t="s">
        <v>61</v>
      </c>
      <c r="K20" s="127" t="s">
        <v>61</v>
      </c>
      <c r="L20" s="127" t="s">
        <v>61</v>
      </c>
      <c r="M20" s="11" t="s">
        <v>100</v>
      </c>
      <c r="N20" s="11" t="s">
        <v>101</v>
      </c>
      <c r="O20" s="11" t="s">
        <v>102</v>
      </c>
      <c r="P20" s="11" t="s">
        <v>100</v>
      </c>
      <c r="Q20" s="11" t="s">
        <v>101</v>
      </c>
      <c r="R20" s="11" t="s">
        <v>102</v>
      </c>
      <c r="S20" s="131" t="s">
        <v>283</v>
      </c>
      <c r="T20" s="217">
        <f>R21</f>
        <v>0.54993000000000003</v>
      </c>
      <c r="U20" s="179">
        <v>0</v>
      </c>
      <c r="V20" s="137">
        <v>1</v>
      </c>
      <c r="W20" s="139"/>
      <c r="Y20" s="40"/>
      <c r="Z20" s="90"/>
      <c r="AA20" s="24"/>
      <c r="AB20" s="24"/>
    </row>
    <row r="21" spans="1:29" ht="85.5" customHeight="1" x14ac:dyDescent="0.25">
      <c r="A21" s="184"/>
      <c r="B21" s="186"/>
      <c r="C21" s="146"/>
      <c r="D21" s="130"/>
      <c r="E21" s="128"/>
      <c r="F21" s="128"/>
      <c r="G21" s="128"/>
      <c r="H21" s="128"/>
      <c r="I21" s="128"/>
      <c r="J21" s="128"/>
      <c r="K21" s="128"/>
      <c r="L21" s="128"/>
      <c r="M21" s="84" t="s">
        <v>61</v>
      </c>
      <c r="N21" s="84" t="s">
        <v>61</v>
      </c>
      <c r="O21" s="85" t="s">
        <v>61</v>
      </c>
      <c r="P21" s="55">
        <v>48035</v>
      </c>
      <c r="Q21" s="55">
        <v>87348</v>
      </c>
      <c r="R21" s="222">
        <f>IFERROR(ROUND(P21/Q21,5),0)</f>
        <v>0.54993000000000003</v>
      </c>
      <c r="S21" s="132"/>
      <c r="T21" s="218"/>
      <c r="U21" s="180"/>
      <c r="V21" s="138"/>
      <c r="W21" s="140"/>
      <c r="Y21" s="40">
        <v>2</v>
      </c>
      <c r="Z21" s="93" t="s">
        <v>62</v>
      </c>
      <c r="AA21" s="24">
        <v>0.95</v>
      </c>
      <c r="AB21" s="24">
        <f>ROUND(P21/Q21,5)</f>
        <v>0.54993000000000003</v>
      </c>
      <c r="AC21" s="219">
        <f>AB21/AA21*100</f>
        <v>57.887368421052642</v>
      </c>
    </row>
    <row r="22" spans="1:29" ht="29.25" customHeight="1" x14ac:dyDescent="0.25">
      <c r="A22" s="147" t="s">
        <v>12</v>
      </c>
      <c r="B22" s="139" t="s">
        <v>40</v>
      </c>
      <c r="C22" s="139" t="s">
        <v>103</v>
      </c>
      <c r="D22" s="129" t="s">
        <v>61</v>
      </c>
      <c r="E22" s="127" t="s">
        <v>61</v>
      </c>
      <c r="F22" s="127" t="s">
        <v>61</v>
      </c>
      <c r="G22" s="127" t="s">
        <v>61</v>
      </c>
      <c r="H22" s="127" t="s">
        <v>61</v>
      </c>
      <c r="I22" s="127" t="s">
        <v>61</v>
      </c>
      <c r="J22" s="127" t="s">
        <v>61</v>
      </c>
      <c r="K22" s="127" t="s">
        <v>61</v>
      </c>
      <c r="L22" s="127" t="s">
        <v>61</v>
      </c>
      <c r="M22" s="11" t="s">
        <v>105</v>
      </c>
      <c r="N22" s="11" t="s">
        <v>106</v>
      </c>
      <c r="O22" s="11" t="s">
        <v>104</v>
      </c>
      <c r="P22" s="11" t="s">
        <v>105</v>
      </c>
      <c r="Q22" s="11" t="s">
        <v>106</v>
      </c>
      <c r="R22" s="11" t="s">
        <v>104</v>
      </c>
      <c r="S22" s="131" t="s">
        <v>284</v>
      </c>
      <c r="T22" s="217">
        <f>R23/O23-1</f>
        <v>4.2060319767441845E-2</v>
      </c>
      <c r="U22" s="179">
        <v>1</v>
      </c>
      <c r="V22" s="137">
        <v>1</v>
      </c>
      <c r="W22" s="139"/>
      <c r="Y22" s="40"/>
      <c r="Z22" s="91"/>
      <c r="AA22" s="24"/>
      <c r="AB22" s="24"/>
    </row>
    <row r="23" spans="1:29" ht="166.5" customHeight="1" x14ac:dyDescent="0.25">
      <c r="A23" s="148"/>
      <c r="B23" s="140"/>
      <c r="C23" s="140"/>
      <c r="D23" s="130"/>
      <c r="E23" s="128"/>
      <c r="F23" s="128"/>
      <c r="G23" s="128"/>
      <c r="H23" s="128"/>
      <c r="I23" s="128"/>
      <c r="J23" s="128"/>
      <c r="K23" s="128"/>
      <c r="L23" s="128"/>
      <c r="M23" s="19">
        <v>1837</v>
      </c>
      <c r="N23" s="19">
        <v>8344</v>
      </c>
      <c r="O23" s="221">
        <f>ROUND(M23/N23,5)</f>
        <v>0.22015999999999999</v>
      </c>
      <c r="P23" s="19">
        <v>1976</v>
      </c>
      <c r="Q23" s="19">
        <v>8613</v>
      </c>
      <c r="R23" s="221">
        <f>ROUND(P23/Q23,5)</f>
        <v>0.22942000000000001</v>
      </c>
      <c r="S23" s="132"/>
      <c r="T23" s="218"/>
      <c r="U23" s="180"/>
      <c r="V23" s="138">
        <v>1</v>
      </c>
      <c r="W23" s="140"/>
      <c r="Y23" s="40">
        <v>2</v>
      </c>
      <c r="Z23" s="90"/>
      <c r="AA23" s="24">
        <f>ROUND(M23/N23,5)</f>
        <v>0.22015999999999999</v>
      </c>
      <c r="AB23" s="24">
        <f>ROUND(P23/Q23,5)</f>
        <v>0.22942000000000001</v>
      </c>
    </row>
    <row r="24" spans="1:29" ht="29.25" customHeight="1" x14ac:dyDescent="0.25">
      <c r="A24" s="147" t="s">
        <v>13</v>
      </c>
      <c r="B24" s="139" t="s">
        <v>41</v>
      </c>
      <c r="C24" s="139" t="s">
        <v>109</v>
      </c>
      <c r="D24" s="129" t="s">
        <v>61</v>
      </c>
      <c r="E24" s="127" t="s">
        <v>61</v>
      </c>
      <c r="F24" s="127" t="s">
        <v>61</v>
      </c>
      <c r="G24" s="127" t="s">
        <v>61</v>
      </c>
      <c r="H24" s="127" t="s">
        <v>61</v>
      </c>
      <c r="I24" s="127" t="s">
        <v>61</v>
      </c>
      <c r="J24" s="127" t="s">
        <v>61</v>
      </c>
      <c r="K24" s="127" t="s">
        <v>61</v>
      </c>
      <c r="L24" s="127" t="s">
        <v>61</v>
      </c>
      <c r="M24" s="11" t="s">
        <v>108</v>
      </c>
      <c r="N24" s="11" t="s">
        <v>110</v>
      </c>
      <c r="O24" s="11" t="s">
        <v>107</v>
      </c>
      <c r="P24" s="11" t="s">
        <v>108</v>
      </c>
      <c r="Q24" s="11" t="s">
        <v>110</v>
      </c>
      <c r="R24" s="11" t="s">
        <v>107</v>
      </c>
      <c r="S24" s="131" t="s">
        <v>268</v>
      </c>
      <c r="T24" s="217">
        <f>R25/O25-1</f>
        <v>-2.3514030363345428E-2</v>
      </c>
      <c r="U24" s="179">
        <v>0</v>
      </c>
      <c r="V24" s="137">
        <v>1</v>
      </c>
      <c r="W24" s="139"/>
      <c r="Y24" s="40"/>
      <c r="Z24" s="90"/>
      <c r="AA24" s="24"/>
      <c r="AB24" s="24"/>
    </row>
    <row r="25" spans="1:29" ht="221.25" customHeight="1" x14ac:dyDescent="0.25">
      <c r="A25" s="148"/>
      <c r="B25" s="140"/>
      <c r="C25" s="140"/>
      <c r="D25" s="130"/>
      <c r="E25" s="128"/>
      <c r="F25" s="128"/>
      <c r="G25" s="128"/>
      <c r="H25" s="128"/>
      <c r="I25" s="128"/>
      <c r="J25" s="128"/>
      <c r="K25" s="128"/>
      <c r="L25" s="128"/>
      <c r="M25" s="19">
        <v>4276</v>
      </c>
      <c r="N25" s="19">
        <v>8344</v>
      </c>
      <c r="O25" s="221">
        <f>ROUND(M25/N25,5)</f>
        <v>0.51246000000000003</v>
      </c>
      <c r="P25" s="19">
        <v>4310</v>
      </c>
      <c r="Q25" s="19">
        <v>8613</v>
      </c>
      <c r="R25" s="221">
        <f>ROUND(P25/Q25,5)</f>
        <v>0.50041000000000002</v>
      </c>
      <c r="S25" s="132"/>
      <c r="T25" s="218"/>
      <c r="U25" s="180"/>
      <c r="V25" s="138">
        <v>1</v>
      </c>
      <c r="W25" s="140"/>
      <c r="Y25" s="40">
        <v>1</v>
      </c>
      <c r="Z25" s="90"/>
      <c r="AA25" s="24">
        <f>ROUND(M25/N25,5)</f>
        <v>0.51246000000000003</v>
      </c>
      <c r="AB25" s="24">
        <f>ROUND(P25/Q25,5)</f>
        <v>0.50041000000000002</v>
      </c>
    </row>
    <row r="26" spans="1:29" ht="24" customHeight="1" x14ac:dyDescent="0.25">
      <c r="A26" s="147" t="s">
        <v>14</v>
      </c>
      <c r="B26" s="139" t="s">
        <v>42</v>
      </c>
      <c r="C26" s="139" t="s">
        <v>111</v>
      </c>
      <c r="D26" s="129" t="s">
        <v>61</v>
      </c>
      <c r="E26" s="127" t="s">
        <v>61</v>
      </c>
      <c r="F26" s="127" t="s">
        <v>61</v>
      </c>
      <c r="G26" s="127" t="s">
        <v>61</v>
      </c>
      <c r="H26" s="127" t="s">
        <v>61</v>
      </c>
      <c r="I26" s="127" t="s">
        <v>61</v>
      </c>
      <c r="J26" s="127" t="s">
        <v>61</v>
      </c>
      <c r="K26" s="127" t="s">
        <v>61</v>
      </c>
      <c r="L26" s="127" t="s">
        <v>61</v>
      </c>
      <c r="M26" s="11" t="s">
        <v>113</v>
      </c>
      <c r="N26" s="11" t="s">
        <v>84</v>
      </c>
      <c r="O26" s="11" t="s">
        <v>112</v>
      </c>
      <c r="P26" s="11" t="s">
        <v>113</v>
      </c>
      <c r="Q26" s="11" t="s">
        <v>84</v>
      </c>
      <c r="R26" s="11" t="s">
        <v>112</v>
      </c>
      <c r="S26" s="131" t="s">
        <v>269</v>
      </c>
      <c r="T26" s="149">
        <f>R27</f>
        <v>0.40060000000000001</v>
      </c>
      <c r="U26" s="181">
        <v>0.5</v>
      </c>
      <c r="V26" s="137">
        <v>1</v>
      </c>
      <c r="W26" s="139"/>
      <c r="Y26" s="40"/>
      <c r="AA26" s="24"/>
      <c r="AB26" s="24"/>
    </row>
    <row r="27" spans="1:29" ht="130.5" customHeight="1" x14ac:dyDescent="0.25">
      <c r="A27" s="148"/>
      <c r="B27" s="140"/>
      <c r="C27" s="140"/>
      <c r="D27" s="130"/>
      <c r="E27" s="128"/>
      <c r="F27" s="128"/>
      <c r="G27" s="128"/>
      <c r="H27" s="128"/>
      <c r="I27" s="128"/>
      <c r="J27" s="128"/>
      <c r="K27" s="128"/>
      <c r="L27" s="128"/>
      <c r="M27" s="84" t="s">
        <v>61</v>
      </c>
      <c r="N27" s="84" t="s">
        <v>61</v>
      </c>
      <c r="O27" s="85" t="s">
        <v>61</v>
      </c>
      <c r="P27" s="19">
        <v>750</v>
      </c>
      <c r="Q27" s="19">
        <v>1872</v>
      </c>
      <c r="R27" s="10">
        <f>ROUND(P27/Q27,4)</f>
        <v>0.40060000000000001</v>
      </c>
      <c r="S27" s="132"/>
      <c r="T27" s="150"/>
      <c r="U27" s="182"/>
      <c r="V27" s="138"/>
      <c r="W27" s="140"/>
      <c r="Y27" s="40">
        <v>1</v>
      </c>
      <c r="AA27" s="24">
        <v>0.8</v>
      </c>
      <c r="AB27" s="24">
        <f>ROUND(P27/Q27,5)</f>
        <v>0.40064</v>
      </c>
      <c r="AC27" s="219">
        <f>AB27/AA27*100</f>
        <v>50.079999999999991</v>
      </c>
    </row>
    <row r="28" spans="1:29" ht="28.5" customHeight="1" x14ac:dyDescent="0.25">
      <c r="A28" s="147" t="s">
        <v>15</v>
      </c>
      <c r="B28" s="139" t="s">
        <v>43</v>
      </c>
      <c r="C28" s="139" t="s">
        <v>116</v>
      </c>
      <c r="D28" s="129" t="s">
        <v>61</v>
      </c>
      <c r="E28" s="127" t="s">
        <v>61</v>
      </c>
      <c r="F28" s="127" t="s">
        <v>61</v>
      </c>
      <c r="G28" s="127" t="s">
        <v>61</v>
      </c>
      <c r="H28" s="127" t="s">
        <v>61</v>
      </c>
      <c r="I28" s="127" t="s">
        <v>61</v>
      </c>
      <c r="J28" s="127" t="s">
        <v>61</v>
      </c>
      <c r="K28" s="127" t="s">
        <v>61</v>
      </c>
      <c r="L28" s="127" t="s">
        <v>61</v>
      </c>
      <c r="M28" s="11" t="s">
        <v>118</v>
      </c>
      <c r="N28" s="11" t="s">
        <v>92</v>
      </c>
      <c r="O28" s="11" t="s">
        <v>117</v>
      </c>
      <c r="P28" s="11" t="s">
        <v>118</v>
      </c>
      <c r="Q28" s="11" t="s">
        <v>92</v>
      </c>
      <c r="R28" s="11" t="s">
        <v>117</v>
      </c>
      <c r="S28" s="131" t="s">
        <v>269</v>
      </c>
      <c r="T28" s="217">
        <f>R29</f>
        <v>0.23080000000000001</v>
      </c>
      <c r="U28" s="179">
        <v>0</v>
      </c>
      <c r="V28" s="137">
        <v>1</v>
      </c>
      <c r="W28" s="139"/>
      <c r="Y28" s="40"/>
      <c r="AA28" s="24"/>
      <c r="AB28" s="24"/>
    </row>
    <row r="29" spans="1:29" ht="157.5" customHeight="1" x14ac:dyDescent="0.25">
      <c r="A29" s="148"/>
      <c r="B29" s="140"/>
      <c r="C29" s="140"/>
      <c r="D29" s="130"/>
      <c r="E29" s="128"/>
      <c r="F29" s="128"/>
      <c r="G29" s="128"/>
      <c r="H29" s="128"/>
      <c r="I29" s="128"/>
      <c r="J29" s="128"/>
      <c r="K29" s="128"/>
      <c r="L29" s="128"/>
      <c r="M29" s="84" t="s">
        <v>61</v>
      </c>
      <c r="N29" s="84" t="s">
        <v>61</v>
      </c>
      <c r="O29" s="85" t="s">
        <v>61</v>
      </c>
      <c r="P29" s="19">
        <v>12</v>
      </c>
      <c r="Q29" s="19">
        <v>52</v>
      </c>
      <c r="R29" s="10">
        <f>ROUND(P29/Q29,4)</f>
        <v>0.23080000000000001</v>
      </c>
      <c r="S29" s="132"/>
      <c r="T29" s="218"/>
      <c r="U29" s="180"/>
      <c r="V29" s="138"/>
      <c r="W29" s="140"/>
      <c r="Y29" s="40">
        <v>1</v>
      </c>
      <c r="AA29" s="87">
        <v>0.8</v>
      </c>
      <c r="AB29" s="24">
        <f>ROUND(P29/Q29,5)</f>
        <v>0.23077</v>
      </c>
      <c r="AC29" s="219">
        <f>AB29/AA29*100</f>
        <v>28.846250000000001</v>
      </c>
    </row>
    <row r="30" spans="1:29" ht="26.25" customHeight="1" x14ac:dyDescent="0.25">
      <c r="A30" s="147" t="s">
        <v>16</v>
      </c>
      <c r="B30" s="139" t="s">
        <v>44</v>
      </c>
      <c r="C30" s="139" t="s">
        <v>119</v>
      </c>
      <c r="D30" s="129" t="s">
        <v>61</v>
      </c>
      <c r="E30" s="127" t="s">
        <v>61</v>
      </c>
      <c r="F30" s="127" t="s">
        <v>61</v>
      </c>
      <c r="G30" s="127" t="s">
        <v>61</v>
      </c>
      <c r="H30" s="127" t="s">
        <v>61</v>
      </c>
      <c r="I30" s="127" t="s">
        <v>61</v>
      </c>
      <c r="J30" s="127" t="s">
        <v>61</v>
      </c>
      <c r="K30" s="127" t="s">
        <v>61</v>
      </c>
      <c r="L30" s="127" t="s">
        <v>61</v>
      </c>
      <c r="M30" s="11" t="s">
        <v>121</v>
      </c>
      <c r="N30" s="11" t="s">
        <v>97</v>
      </c>
      <c r="O30" s="11" t="s">
        <v>120</v>
      </c>
      <c r="P30" s="11" t="s">
        <v>121</v>
      </c>
      <c r="Q30" s="11" t="s">
        <v>97</v>
      </c>
      <c r="R30" s="11" t="s">
        <v>120</v>
      </c>
      <c r="S30" s="131" t="s">
        <v>270</v>
      </c>
      <c r="T30" s="217">
        <f>R31</f>
        <v>0.69550000000000001</v>
      </c>
      <c r="U30" s="179">
        <v>1</v>
      </c>
      <c r="V30" s="137">
        <v>1</v>
      </c>
      <c r="W30" s="139"/>
      <c r="Y30" s="40"/>
      <c r="AA30" s="24"/>
      <c r="AB30" s="24"/>
      <c r="AC30" s="220"/>
    </row>
    <row r="31" spans="1:29" ht="129.75" customHeight="1" x14ac:dyDescent="0.25">
      <c r="A31" s="148"/>
      <c r="B31" s="140"/>
      <c r="C31" s="140"/>
      <c r="D31" s="130"/>
      <c r="E31" s="128"/>
      <c r="F31" s="128"/>
      <c r="G31" s="128"/>
      <c r="H31" s="128"/>
      <c r="I31" s="128"/>
      <c r="J31" s="128"/>
      <c r="K31" s="128"/>
      <c r="L31" s="128"/>
      <c r="M31" s="84" t="s">
        <v>61</v>
      </c>
      <c r="N31" s="84" t="s">
        <v>61</v>
      </c>
      <c r="O31" s="85" t="s">
        <v>61</v>
      </c>
      <c r="P31" s="19">
        <v>201</v>
      </c>
      <c r="Q31" s="19">
        <v>289</v>
      </c>
      <c r="R31" s="10">
        <f>ROUND(P31/Q31,4)</f>
        <v>0.69550000000000001</v>
      </c>
      <c r="S31" s="132"/>
      <c r="T31" s="218"/>
      <c r="U31" s="180"/>
      <c r="V31" s="138"/>
      <c r="W31" s="140"/>
      <c r="Y31" s="40">
        <v>2</v>
      </c>
      <c r="AA31" s="87">
        <v>0.8</v>
      </c>
      <c r="AB31" s="24">
        <f>ROUND(P31/Q31,5)</f>
        <v>0.69550000000000001</v>
      </c>
      <c r="AC31" s="219">
        <f>AB31/AA31*100</f>
        <v>86.9375</v>
      </c>
    </row>
    <row r="32" spans="1:29" ht="22.5" customHeight="1" x14ac:dyDescent="0.25">
      <c r="A32" s="147" t="s">
        <v>17</v>
      </c>
      <c r="B32" s="139" t="s">
        <v>45</v>
      </c>
      <c r="C32" s="139" t="s">
        <v>122</v>
      </c>
      <c r="D32" s="129" t="s">
        <v>61</v>
      </c>
      <c r="E32" s="127" t="s">
        <v>61</v>
      </c>
      <c r="F32" s="127" t="s">
        <v>61</v>
      </c>
      <c r="G32" s="127" t="s">
        <v>61</v>
      </c>
      <c r="H32" s="127" t="s">
        <v>61</v>
      </c>
      <c r="I32" s="127" t="s">
        <v>61</v>
      </c>
      <c r="J32" s="127" t="s">
        <v>61</v>
      </c>
      <c r="K32" s="127" t="s">
        <v>61</v>
      </c>
      <c r="L32" s="127" t="s">
        <v>61</v>
      </c>
      <c r="M32" s="11" t="s">
        <v>124</v>
      </c>
      <c r="N32" s="11" t="s">
        <v>125</v>
      </c>
      <c r="O32" s="11" t="s">
        <v>123</v>
      </c>
      <c r="P32" s="11" t="s">
        <v>124</v>
      </c>
      <c r="Q32" s="11" t="s">
        <v>125</v>
      </c>
      <c r="R32" s="11" t="s">
        <v>123</v>
      </c>
      <c r="S32" s="131" t="s">
        <v>271</v>
      </c>
      <c r="T32" s="217">
        <f>R33/O33-1</f>
        <v>0.16820276497695841</v>
      </c>
      <c r="U32" s="179">
        <v>0</v>
      </c>
      <c r="V32" s="137">
        <v>1</v>
      </c>
      <c r="W32" s="139"/>
      <c r="Y32" s="40"/>
      <c r="Z32" s="90"/>
      <c r="AA32" s="24"/>
      <c r="AB32" s="24"/>
      <c r="AC32" s="220"/>
    </row>
    <row r="33" spans="1:28" ht="152.25" customHeight="1" x14ac:dyDescent="0.25">
      <c r="A33" s="148"/>
      <c r="B33" s="140"/>
      <c r="C33" s="140"/>
      <c r="D33" s="130"/>
      <c r="E33" s="128"/>
      <c r="F33" s="128"/>
      <c r="G33" s="128"/>
      <c r="H33" s="128"/>
      <c r="I33" s="128"/>
      <c r="J33" s="128"/>
      <c r="K33" s="128"/>
      <c r="L33" s="128"/>
      <c r="M33" s="19">
        <v>66</v>
      </c>
      <c r="N33" s="19">
        <v>15201</v>
      </c>
      <c r="O33" s="221">
        <f>ROUND(M33/N33,5)</f>
        <v>4.3400000000000001E-3</v>
      </c>
      <c r="P33" s="19">
        <v>77</v>
      </c>
      <c r="Q33" s="19">
        <v>15201</v>
      </c>
      <c r="R33" s="221">
        <f>ROUND(P33/Q33,5)</f>
        <v>5.0699999999999999E-3</v>
      </c>
      <c r="S33" s="132"/>
      <c r="T33" s="218"/>
      <c r="U33" s="180"/>
      <c r="V33" s="138"/>
      <c r="W33" s="140"/>
      <c r="Y33" s="40">
        <v>1</v>
      </c>
      <c r="Z33" s="90"/>
      <c r="AA33" s="24">
        <f>ROUND(M33/N33,5)</f>
        <v>4.3400000000000001E-3</v>
      </c>
      <c r="AB33" s="24">
        <f>ROUND(P33/Q33,5)</f>
        <v>5.0699999999999999E-3</v>
      </c>
    </row>
    <row r="34" spans="1:28" ht="24" customHeight="1" x14ac:dyDescent="0.25">
      <c r="A34" s="147" t="s">
        <v>18</v>
      </c>
      <c r="B34" s="139" t="s">
        <v>46</v>
      </c>
      <c r="C34" s="139" t="s">
        <v>126</v>
      </c>
      <c r="D34" s="129" t="s">
        <v>61</v>
      </c>
      <c r="E34" s="127" t="s">
        <v>61</v>
      </c>
      <c r="F34" s="127" t="s">
        <v>61</v>
      </c>
      <c r="G34" s="127" t="s">
        <v>61</v>
      </c>
      <c r="H34" s="127" t="s">
        <v>61</v>
      </c>
      <c r="I34" s="127" t="s">
        <v>61</v>
      </c>
      <c r="J34" s="127" t="s">
        <v>61</v>
      </c>
      <c r="K34" s="127" t="s">
        <v>61</v>
      </c>
      <c r="L34" s="127" t="s">
        <v>61</v>
      </c>
      <c r="M34" s="11" t="s">
        <v>128</v>
      </c>
      <c r="N34" s="11" t="s">
        <v>128</v>
      </c>
      <c r="O34" s="11" t="s">
        <v>127</v>
      </c>
      <c r="P34" s="11" t="s">
        <v>128</v>
      </c>
      <c r="Q34" s="11" t="s">
        <v>128</v>
      </c>
      <c r="R34" s="11" t="s">
        <v>127</v>
      </c>
      <c r="S34" s="131" t="s">
        <v>272</v>
      </c>
      <c r="T34" s="217">
        <f>R35/O35-1</f>
        <v>7.8803070656431329E-2</v>
      </c>
      <c r="U34" s="179">
        <v>0</v>
      </c>
      <c r="V34" s="137">
        <v>1</v>
      </c>
      <c r="W34" s="139"/>
      <c r="Y34" s="40"/>
      <c r="Z34" s="90"/>
      <c r="AA34" s="24"/>
      <c r="AB34" s="24"/>
    </row>
    <row r="35" spans="1:28" ht="175.5" customHeight="1" x14ac:dyDescent="0.25">
      <c r="A35" s="148"/>
      <c r="B35" s="140"/>
      <c r="C35" s="140"/>
      <c r="D35" s="130"/>
      <c r="E35" s="128"/>
      <c r="F35" s="128"/>
      <c r="G35" s="128"/>
      <c r="H35" s="128"/>
      <c r="I35" s="128"/>
      <c r="J35" s="128"/>
      <c r="K35" s="128"/>
      <c r="L35" s="128"/>
      <c r="M35" s="19">
        <v>414</v>
      </c>
      <c r="N35" s="19">
        <v>1081</v>
      </c>
      <c r="O35" s="221">
        <f>ROUND(M35/N35,5)</f>
        <v>0.38297999999999999</v>
      </c>
      <c r="P35" s="19">
        <v>452</v>
      </c>
      <c r="Q35" s="19">
        <v>1094</v>
      </c>
      <c r="R35" s="221">
        <f>ROUND(P35/Q35,5)</f>
        <v>0.41316000000000003</v>
      </c>
      <c r="S35" s="132"/>
      <c r="T35" s="218"/>
      <c r="U35" s="180"/>
      <c r="V35" s="138"/>
      <c r="W35" s="140"/>
      <c r="Y35" s="40">
        <v>2</v>
      </c>
      <c r="Z35" s="90"/>
      <c r="AA35" s="24">
        <f>ROUND(M35/N35,5)</f>
        <v>0.38297999999999999</v>
      </c>
      <c r="AB35" s="24">
        <f>ROUND(P35/Q35,5)</f>
        <v>0.41316000000000003</v>
      </c>
    </row>
    <row r="36" spans="1:28" ht="32.25" customHeight="1" x14ac:dyDescent="0.25">
      <c r="A36" s="147" t="s">
        <v>19</v>
      </c>
      <c r="B36" s="139" t="s">
        <v>47</v>
      </c>
      <c r="C36" s="139" t="s">
        <v>132</v>
      </c>
      <c r="D36" s="129" t="s">
        <v>61</v>
      </c>
      <c r="E36" s="127" t="s">
        <v>61</v>
      </c>
      <c r="F36" s="127" t="s">
        <v>61</v>
      </c>
      <c r="G36" s="127" t="s">
        <v>61</v>
      </c>
      <c r="H36" s="127" t="s">
        <v>61</v>
      </c>
      <c r="I36" s="127" t="s">
        <v>61</v>
      </c>
      <c r="J36" s="127" t="s">
        <v>61</v>
      </c>
      <c r="K36" s="127" t="s">
        <v>61</v>
      </c>
      <c r="L36" s="127" t="s">
        <v>61</v>
      </c>
      <c r="M36" s="11" t="s">
        <v>130</v>
      </c>
      <c r="N36" s="11" t="s">
        <v>129</v>
      </c>
      <c r="O36" s="11" t="s">
        <v>131</v>
      </c>
      <c r="P36" s="11" t="s">
        <v>130</v>
      </c>
      <c r="Q36" s="11" t="s">
        <v>129</v>
      </c>
      <c r="R36" s="11" t="s">
        <v>131</v>
      </c>
      <c r="S36" s="131" t="s">
        <v>273</v>
      </c>
      <c r="T36" s="217">
        <f>R37/O37-1</f>
        <v>0.10846887268648353</v>
      </c>
      <c r="U36" s="179">
        <v>0</v>
      </c>
      <c r="V36" s="137">
        <v>1</v>
      </c>
      <c r="W36" s="139"/>
      <c r="Y36" s="40"/>
      <c r="Z36" s="90"/>
      <c r="AA36" s="24"/>
      <c r="AB36" s="24"/>
    </row>
    <row r="37" spans="1:28" ht="173.25" customHeight="1" x14ac:dyDescent="0.25">
      <c r="A37" s="148"/>
      <c r="B37" s="140"/>
      <c r="C37" s="140"/>
      <c r="D37" s="130"/>
      <c r="E37" s="128"/>
      <c r="F37" s="128"/>
      <c r="G37" s="128"/>
      <c r="H37" s="128"/>
      <c r="I37" s="128"/>
      <c r="J37" s="128"/>
      <c r="K37" s="128"/>
      <c r="L37" s="128"/>
      <c r="M37" s="19">
        <v>332</v>
      </c>
      <c r="N37" s="19">
        <v>1862</v>
      </c>
      <c r="O37" s="221">
        <f>ROUND(M37/N37,5)</f>
        <v>0.17829999999999999</v>
      </c>
      <c r="P37" s="19">
        <v>368</v>
      </c>
      <c r="Q37" s="19">
        <v>1862</v>
      </c>
      <c r="R37" s="221">
        <f>ROUND(P37/Q37,5)</f>
        <v>0.19764000000000001</v>
      </c>
      <c r="S37" s="132"/>
      <c r="T37" s="218"/>
      <c r="U37" s="180"/>
      <c r="V37" s="138"/>
      <c r="W37" s="140"/>
      <c r="Y37" s="40">
        <v>1</v>
      </c>
      <c r="Z37" s="90"/>
      <c r="AA37" s="24">
        <f>ROUND(M37/N37,5)</f>
        <v>0.17829999999999999</v>
      </c>
      <c r="AB37" s="24">
        <f>ROUND(P37/Q37,5)</f>
        <v>0.19764000000000001</v>
      </c>
    </row>
    <row r="38" spans="1:28" ht="28.5" customHeight="1" x14ac:dyDescent="0.25">
      <c r="A38" s="147" t="s">
        <v>20</v>
      </c>
      <c r="B38" s="139" t="s">
        <v>48</v>
      </c>
      <c r="C38" s="139" t="s">
        <v>133</v>
      </c>
      <c r="D38" s="15" t="s">
        <v>135</v>
      </c>
      <c r="E38" s="15" t="s">
        <v>136</v>
      </c>
      <c r="F38" s="15" t="s">
        <v>134</v>
      </c>
      <c r="G38" s="15" t="s">
        <v>135</v>
      </c>
      <c r="H38" s="15" t="s">
        <v>136</v>
      </c>
      <c r="I38" s="15" t="s">
        <v>134</v>
      </c>
      <c r="J38" s="15" t="s">
        <v>135</v>
      </c>
      <c r="K38" s="15" t="s">
        <v>136</v>
      </c>
      <c r="L38" s="15" t="s">
        <v>134</v>
      </c>
      <c r="M38" s="15" t="s">
        <v>61</v>
      </c>
      <c r="N38" s="15" t="s">
        <v>61</v>
      </c>
      <c r="O38" s="15" t="s">
        <v>134</v>
      </c>
      <c r="P38" s="15" t="s">
        <v>135</v>
      </c>
      <c r="Q38" s="15" t="s">
        <v>136</v>
      </c>
      <c r="R38" s="15" t="s">
        <v>134</v>
      </c>
      <c r="S38" s="131" t="s">
        <v>274</v>
      </c>
      <c r="T38" s="217">
        <f>R39/O39-1</f>
        <v>0.26390721117110649</v>
      </c>
      <c r="U38" s="179">
        <v>0</v>
      </c>
      <c r="V38" s="137">
        <v>1</v>
      </c>
      <c r="W38" s="139"/>
      <c r="Y38" s="40"/>
      <c r="Z38" s="92"/>
      <c r="AA38" s="24"/>
      <c r="AB38" s="24"/>
    </row>
    <row r="39" spans="1:28" ht="165" customHeight="1" x14ac:dyDescent="0.25">
      <c r="A39" s="148"/>
      <c r="B39" s="140"/>
      <c r="C39" s="140"/>
      <c r="D39" s="60">
        <v>447</v>
      </c>
      <c r="E39" s="60">
        <v>54681</v>
      </c>
      <c r="F39" s="58">
        <f>IFERROR(ROUND(D39/E39*1000,2),0)</f>
        <v>8.17</v>
      </c>
      <c r="G39" s="18">
        <v>513</v>
      </c>
      <c r="H39" s="18">
        <v>54681</v>
      </c>
      <c r="I39" s="58">
        <f>IFERROR(ROUND(G39/H39*1000,2),0)</f>
        <v>9.3800000000000008</v>
      </c>
      <c r="J39" s="18">
        <v>524</v>
      </c>
      <c r="K39" s="18">
        <v>54681</v>
      </c>
      <c r="L39" s="58">
        <f>IFERROR(ROUND(J39/K39*1000,2),0)</f>
        <v>9.58</v>
      </c>
      <c r="M39" s="3" t="s">
        <v>61</v>
      </c>
      <c r="N39" s="3" t="s">
        <v>61</v>
      </c>
      <c r="O39" s="100">
        <f>ROUND((F39+I39+L39)/3,5)</f>
        <v>9.0433299999999992</v>
      </c>
      <c r="P39" s="19">
        <v>625</v>
      </c>
      <c r="Q39" s="19">
        <v>54681</v>
      </c>
      <c r="R39" s="100">
        <f>ROUND(P39/Q39*1000,5)</f>
        <v>11.429930000000001</v>
      </c>
      <c r="S39" s="132"/>
      <c r="T39" s="218"/>
      <c r="U39" s="180"/>
      <c r="V39" s="138"/>
      <c r="W39" s="140"/>
      <c r="Y39" s="40">
        <v>3</v>
      </c>
      <c r="Z39" s="92"/>
      <c r="AA39" s="24">
        <f>O39</f>
        <v>9.0433299999999992</v>
      </c>
      <c r="AB39" s="24">
        <f>R39</f>
        <v>11.429930000000001</v>
      </c>
    </row>
    <row r="40" spans="1:28" ht="27.75" customHeight="1" x14ac:dyDescent="0.25">
      <c r="A40" s="147" t="s">
        <v>21</v>
      </c>
      <c r="B40" s="139" t="s">
        <v>49</v>
      </c>
      <c r="C40" s="139" t="s">
        <v>140</v>
      </c>
      <c r="D40" s="15" t="s">
        <v>138</v>
      </c>
      <c r="E40" s="15" t="s">
        <v>139</v>
      </c>
      <c r="F40" s="15" t="s">
        <v>137</v>
      </c>
      <c r="G40" s="15" t="s">
        <v>138</v>
      </c>
      <c r="H40" s="15" t="s">
        <v>139</v>
      </c>
      <c r="I40" s="15" t="s">
        <v>137</v>
      </c>
      <c r="J40" s="15" t="s">
        <v>138</v>
      </c>
      <c r="K40" s="15" t="s">
        <v>139</v>
      </c>
      <c r="L40" s="15" t="s">
        <v>137</v>
      </c>
      <c r="M40" s="15" t="s">
        <v>61</v>
      </c>
      <c r="N40" s="15" t="s">
        <v>61</v>
      </c>
      <c r="O40" s="15" t="s">
        <v>137</v>
      </c>
      <c r="P40" s="15" t="s">
        <v>138</v>
      </c>
      <c r="Q40" s="15" t="s">
        <v>139</v>
      </c>
      <c r="R40" s="15" t="s">
        <v>137</v>
      </c>
      <c r="S40" s="131" t="s">
        <v>275</v>
      </c>
      <c r="T40" s="217">
        <f>R41/O41-1</f>
        <v>0.36171782060433033</v>
      </c>
      <c r="U40" s="179">
        <v>0</v>
      </c>
      <c r="V40" s="137">
        <v>1</v>
      </c>
      <c r="W40" s="139"/>
      <c r="Y40" s="40"/>
      <c r="Z40" s="90"/>
      <c r="AA40" s="24"/>
      <c r="AB40" s="24"/>
    </row>
    <row r="41" spans="1:28" ht="108.75" customHeight="1" x14ac:dyDescent="0.25">
      <c r="A41" s="148"/>
      <c r="B41" s="140"/>
      <c r="C41" s="140"/>
      <c r="D41" s="60">
        <v>192</v>
      </c>
      <c r="E41" s="60">
        <v>15201</v>
      </c>
      <c r="F41" s="16">
        <f>IFERROR(ROUND(D41/E41*100,4),0)</f>
        <v>1.2630999999999999</v>
      </c>
      <c r="G41" s="123">
        <v>188</v>
      </c>
      <c r="H41" s="123">
        <v>15201</v>
      </c>
      <c r="I41" s="16">
        <f>IFERROR(ROUND(G41/H41*100,4),0)</f>
        <v>1.2367999999999999</v>
      </c>
      <c r="J41" s="123">
        <v>195</v>
      </c>
      <c r="K41" s="19">
        <v>15201</v>
      </c>
      <c r="L41" s="16">
        <f>IFERROR(ROUND(J41/K41*100,4),0)</f>
        <v>1.2827999999999999</v>
      </c>
      <c r="M41" s="3" t="s">
        <v>61</v>
      </c>
      <c r="N41" s="3" t="s">
        <v>61</v>
      </c>
      <c r="O41" s="100">
        <f>ROUND((F41+I41+L41)/3,5)</f>
        <v>1.2608999999999999</v>
      </c>
      <c r="P41" s="19">
        <v>261</v>
      </c>
      <c r="Q41" s="19">
        <v>15201</v>
      </c>
      <c r="R41" s="100">
        <f>ROUND(P41/Q41*100,5)</f>
        <v>1.71699</v>
      </c>
      <c r="S41" s="132"/>
      <c r="T41" s="218"/>
      <c r="U41" s="180"/>
      <c r="V41" s="138"/>
      <c r="W41" s="140"/>
      <c r="Y41" s="40">
        <v>3</v>
      </c>
      <c r="Z41" s="90"/>
      <c r="AA41" s="24">
        <f>O41</f>
        <v>1.2608999999999999</v>
      </c>
      <c r="AB41" s="24">
        <f>R41</f>
        <v>1.71699</v>
      </c>
    </row>
    <row r="42" spans="1:28" ht="40.5" hidden="1" customHeight="1" x14ac:dyDescent="0.25">
      <c r="A42" s="141" t="s">
        <v>22</v>
      </c>
      <c r="B42" s="143" t="s">
        <v>63</v>
      </c>
      <c r="C42" s="145" t="s">
        <v>141</v>
      </c>
      <c r="D42" s="56"/>
      <c r="E42" s="56"/>
      <c r="F42" s="127" t="s">
        <v>61</v>
      </c>
      <c r="G42" s="51"/>
      <c r="H42" s="51"/>
      <c r="I42" s="127" t="s">
        <v>61</v>
      </c>
      <c r="J42" s="51"/>
      <c r="K42" s="51"/>
      <c r="L42" s="127" t="s">
        <v>61</v>
      </c>
      <c r="M42" s="11" t="s">
        <v>143</v>
      </c>
      <c r="N42" s="11" t="s">
        <v>144</v>
      </c>
      <c r="O42" s="11" t="s">
        <v>142</v>
      </c>
      <c r="P42" s="11" t="s">
        <v>143</v>
      </c>
      <c r="Q42" s="11" t="s">
        <v>144</v>
      </c>
      <c r="R42" s="11" t="s">
        <v>142</v>
      </c>
      <c r="S42" s="175" t="s">
        <v>114</v>
      </c>
      <c r="T42" s="133" t="e">
        <f>R43</f>
        <v>#DIV/0!</v>
      </c>
      <c r="U42" s="177"/>
      <c r="V42" s="137">
        <v>0</v>
      </c>
      <c r="W42" s="139"/>
      <c r="Y42" s="40"/>
      <c r="Z42" s="93" t="s">
        <v>62</v>
      </c>
      <c r="AA42" s="24"/>
      <c r="AB42" s="24"/>
    </row>
    <row r="43" spans="1:28" ht="88.5" hidden="1" customHeight="1" x14ac:dyDescent="0.25">
      <c r="A43" s="142"/>
      <c r="B43" s="144"/>
      <c r="C43" s="146"/>
      <c r="D43" s="57"/>
      <c r="E43" s="57"/>
      <c r="F43" s="128"/>
      <c r="G43" s="52"/>
      <c r="H43" s="52"/>
      <c r="I43" s="128"/>
      <c r="J43" s="52"/>
      <c r="K43" s="52"/>
      <c r="L43" s="128"/>
      <c r="M43" s="7"/>
      <c r="N43" s="7"/>
      <c r="O43" s="13" t="e">
        <f>ROUND(M43/N43,4)</f>
        <v>#DIV/0!</v>
      </c>
      <c r="P43" s="7"/>
      <c r="Q43" s="7"/>
      <c r="R43" s="13" t="e">
        <f>ROUND(P43/Q43,4)</f>
        <v>#DIV/0!</v>
      </c>
      <c r="S43" s="176"/>
      <c r="T43" s="134"/>
      <c r="U43" s="178"/>
      <c r="V43" s="138"/>
      <c r="W43" s="140"/>
      <c r="Y43" s="40"/>
      <c r="Z43" s="94"/>
      <c r="AA43" s="24" t="e">
        <f>ROUND(M43/N43,5)</f>
        <v>#DIV/0!</v>
      </c>
      <c r="AB43" s="24" t="e">
        <f>ROUND(P43/Q43,5)</f>
        <v>#DIV/0!</v>
      </c>
    </row>
    <row r="44" spans="1:28" ht="25.5" hidden="1" customHeight="1" x14ac:dyDescent="0.25">
      <c r="A44" s="147" t="s">
        <v>23</v>
      </c>
      <c r="B44" s="139" t="s">
        <v>50</v>
      </c>
      <c r="C44" s="139" t="s">
        <v>146</v>
      </c>
      <c r="D44" s="49"/>
      <c r="E44" s="49"/>
      <c r="F44" s="127" t="s">
        <v>61</v>
      </c>
      <c r="G44" s="51"/>
      <c r="H44" s="51"/>
      <c r="I44" s="127" t="s">
        <v>61</v>
      </c>
      <c r="J44" s="51"/>
      <c r="K44" s="51"/>
      <c r="L44" s="127" t="s">
        <v>61</v>
      </c>
      <c r="M44" s="11" t="s">
        <v>149</v>
      </c>
      <c r="N44" s="11" t="s">
        <v>148</v>
      </c>
      <c r="O44" s="11" t="s">
        <v>147</v>
      </c>
      <c r="P44" s="11" t="s">
        <v>149</v>
      </c>
      <c r="Q44" s="11" t="s">
        <v>148</v>
      </c>
      <c r="R44" s="11" t="s">
        <v>147</v>
      </c>
      <c r="S44" s="175" t="s">
        <v>145</v>
      </c>
      <c r="T44" s="133" t="e">
        <f>R45</f>
        <v>#DIV/0!</v>
      </c>
      <c r="U44" s="177"/>
      <c r="V44" s="137">
        <v>0</v>
      </c>
      <c r="W44" s="139"/>
      <c r="Y44" s="40"/>
      <c r="AA44" s="24"/>
      <c r="AB44" s="24"/>
    </row>
    <row r="45" spans="1:28" ht="148.5" hidden="1" customHeight="1" x14ac:dyDescent="0.25">
      <c r="A45" s="148"/>
      <c r="B45" s="140"/>
      <c r="C45" s="140"/>
      <c r="D45" s="50"/>
      <c r="E45" s="50"/>
      <c r="F45" s="128"/>
      <c r="G45" s="52"/>
      <c r="H45" s="52"/>
      <c r="I45" s="128"/>
      <c r="J45" s="52"/>
      <c r="K45" s="52"/>
      <c r="L45" s="128"/>
      <c r="M45" s="19"/>
      <c r="N45" s="19"/>
      <c r="O45" s="10" t="e">
        <f>ROUND(M45/N45,4)</f>
        <v>#DIV/0!</v>
      </c>
      <c r="P45" s="19"/>
      <c r="Q45" s="19"/>
      <c r="R45" s="10" t="e">
        <f>ROUND(P45/Q45,4)</f>
        <v>#DIV/0!</v>
      </c>
      <c r="S45" s="176"/>
      <c r="T45" s="134"/>
      <c r="U45" s="178"/>
      <c r="V45" s="138"/>
      <c r="W45" s="140"/>
      <c r="Y45" s="40"/>
      <c r="AA45" s="24" t="e">
        <f>ROUND(M45/N45,5)</f>
        <v>#DIV/0!</v>
      </c>
      <c r="AB45" s="24" t="e">
        <f>ROUND(P45/Q45,5)</f>
        <v>#DIV/0!</v>
      </c>
    </row>
    <row r="46" spans="1:28" ht="21.75" hidden="1" customHeight="1" x14ac:dyDescent="0.25">
      <c r="A46" s="147" t="s">
        <v>24</v>
      </c>
      <c r="B46" s="139" t="s">
        <v>51</v>
      </c>
      <c r="C46" s="139" t="s">
        <v>150</v>
      </c>
      <c r="D46" s="49"/>
      <c r="E46" s="49"/>
      <c r="F46" s="127" t="s">
        <v>61</v>
      </c>
      <c r="G46" s="51"/>
      <c r="H46" s="51"/>
      <c r="I46" s="127" t="s">
        <v>61</v>
      </c>
      <c r="J46" s="51"/>
      <c r="K46" s="51"/>
      <c r="L46" s="127" t="s">
        <v>61</v>
      </c>
      <c r="M46" s="11" t="s">
        <v>152</v>
      </c>
      <c r="N46" s="11" t="s">
        <v>153</v>
      </c>
      <c r="O46" s="11" t="s">
        <v>151</v>
      </c>
      <c r="P46" s="11" t="s">
        <v>152</v>
      </c>
      <c r="Q46" s="11" t="s">
        <v>153</v>
      </c>
      <c r="R46" s="11" t="s">
        <v>151</v>
      </c>
      <c r="S46" s="175" t="s">
        <v>145</v>
      </c>
      <c r="T46" s="133" t="e">
        <f>R47</f>
        <v>#DIV/0!</v>
      </c>
      <c r="U46" s="177"/>
      <c r="V46" s="137">
        <v>0</v>
      </c>
      <c r="W46" s="139"/>
      <c r="Y46" s="40"/>
      <c r="AA46" s="24"/>
      <c r="AB46" s="24"/>
    </row>
    <row r="47" spans="1:28" ht="146.25" hidden="1" customHeight="1" x14ac:dyDescent="0.25">
      <c r="A47" s="148"/>
      <c r="B47" s="140"/>
      <c r="C47" s="140"/>
      <c r="D47" s="50"/>
      <c r="E47" s="50"/>
      <c r="F47" s="128"/>
      <c r="G47" s="52"/>
      <c r="H47" s="52"/>
      <c r="I47" s="128"/>
      <c r="J47" s="52"/>
      <c r="K47" s="52"/>
      <c r="L47" s="128"/>
      <c r="M47" s="19"/>
      <c r="N47" s="19"/>
      <c r="O47" s="10" t="e">
        <f>ROUND(M47/N47,4)</f>
        <v>#DIV/0!</v>
      </c>
      <c r="P47" s="19"/>
      <c r="Q47" s="19"/>
      <c r="R47" s="10" t="e">
        <f>ROUND(P47/Q47,4)</f>
        <v>#DIV/0!</v>
      </c>
      <c r="S47" s="176"/>
      <c r="T47" s="134"/>
      <c r="U47" s="178"/>
      <c r="V47" s="138"/>
      <c r="W47" s="140"/>
      <c r="Y47" s="40"/>
      <c r="AA47" s="24" t="e">
        <f>ROUND(M47/N47,5)</f>
        <v>#DIV/0!</v>
      </c>
      <c r="AB47" s="24" t="e">
        <f>ROUND(P47/Q47,5)</f>
        <v>#DIV/0!</v>
      </c>
    </row>
    <row r="48" spans="1:28" ht="26.25" hidden="1" customHeight="1" x14ac:dyDescent="0.25">
      <c r="A48" s="147" t="s">
        <v>25</v>
      </c>
      <c r="B48" s="139" t="s">
        <v>52</v>
      </c>
      <c r="C48" s="139" t="s">
        <v>155</v>
      </c>
      <c r="D48" s="49"/>
      <c r="E48" s="49"/>
      <c r="F48" s="127" t="s">
        <v>61</v>
      </c>
      <c r="G48" s="51"/>
      <c r="H48" s="51"/>
      <c r="I48" s="127" t="s">
        <v>61</v>
      </c>
      <c r="J48" s="51"/>
      <c r="K48" s="51"/>
      <c r="L48" s="127" t="s">
        <v>61</v>
      </c>
      <c r="M48" s="11" t="s">
        <v>157</v>
      </c>
      <c r="N48" s="11" t="s">
        <v>158</v>
      </c>
      <c r="O48" s="11" t="s">
        <v>156</v>
      </c>
      <c r="P48" s="11" t="s">
        <v>157</v>
      </c>
      <c r="Q48" s="11" t="s">
        <v>158</v>
      </c>
      <c r="R48" s="11" t="s">
        <v>156</v>
      </c>
      <c r="S48" s="175" t="s">
        <v>145</v>
      </c>
      <c r="T48" s="133" t="e">
        <f>R49</f>
        <v>#DIV/0!</v>
      </c>
      <c r="U48" s="177"/>
      <c r="V48" s="137">
        <v>0</v>
      </c>
      <c r="W48" s="139"/>
      <c r="Y48" s="40"/>
      <c r="AA48" s="24"/>
      <c r="AB48" s="24"/>
    </row>
    <row r="49" spans="1:28" ht="127.5" hidden="1" customHeight="1" x14ac:dyDescent="0.25">
      <c r="A49" s="148"/>
      <c r="B49" s="140"/>
      <c r="C49" s="140"/>
      <c r="D49" s="50"/>
      <c r="E49" s="50"/>
      <c r="F49" s="128"/>
      <c r="G49" s="52"/>
      <c r="H49" s="52"/>
      <c r="I49" s="128"/>
      <c r="J49" s="52"/>
      <c r="K49" s="52"/>
      <c r="L49" s="128"/>
      <c r="M49" s="19"/>
      <c r="N49" s="19"/>
      <c r="O49" s="10" t="e">
        <f>ROUND(M49/N49,4)</f>
        <v>#DIV/0!</v>
      </c>
      <c r="P49" s="19"/>
      <c r="Q49" s="19"/>
      <c r="R49" s="10" t="e">
        <f>ROUND(P49/Q49,4)</f>
        <v>#DIV/0!</v>
      </c>
      <c r="S49" s="176"/>
      <c r="T49" s="134"/>
      <c r="U49" s="178"/>
      <c r="V49" s="138"/>
      <c r="W49" s="140"/>
      <c r="Y49" s="40"/>
      <c r="AA49" s="24">
        <f>IFERROR(ROUND(M49/N49,5),0)</f>
        <v>0</v>
      </c>
      <c r="AB49" s="24">
        <f>IFERROR(ROUND(P49/Q49,5),0)</f>
        <v>0</v>
      </c>
    </row>
    <row r="50" spans="1:28" ht="29.25" hidden="1" customHeight="1" x14ac:dyDescent="0.25">
      <c r="A50" s="147" t="s">
        <v>26</v>
      </c>
      <c r="B50" s="139" t="s">
        <v>53</v>
      </c>
      <c r="C50" s="139" t="s">
        <v>154</v>
      </c>
      <c r="D50" s="49"/>
      <c r="E50" s="49"/>
      <c r="F50" s="127" t="s">
        <v>61</v>
      </c>
      <c r="G50" s="51"/>
      <c r="H50" s="51"/>
      <c r="I50" s="127" t="s">
        <v>61</v>
      </c>
      <c r="J50" s="51"/>
      <c r="K50" s="51"/>
      <c r="L50" s="127" t="s">
        <v>61</v>
      </c>
      <c r="M50" s="11" t="s">
        <v>160</v>
      </c>
      <c r="N50" s="11" t="s">
        <v>161</v>
      </c>
      <c r="O50" s="11" t="s">
        <v>159</v>
      </c>
      <c r="P50" s="11" t="s">
        <v>160</v>
      </c>
      <c r="Q50" s="11" t="s">
        <v>161</v>
      </c>
      <c r="R50" s="11" t="s">
        <v>159</v>
      </c>
      <c r="S50" s="175" t="s">
        <v>145</v>
      </c>
      <c r="T50" s="133" t="e">
        <f>R51</f>
        <v>#DIV/0!</v>
      </c>
      <c r="U50" s="177"/>
      <c r="V50" s="137">
        <v>0</v>
      </c>
      <c r="W50" s="139"/>
      <c r="Y50" s="40"/>
      <c r="AA50" s="24"/>
      <c r="AB50" s="24"/>
    </row>
    <row r="51" spans="1:28" ht="139.5" hidden="1" customHeight="1" x14ac:dyDescent="0.25">
      <c r="A51" s="148"/>
      <c r="B51" s="140"/>
      <c r="C51" s="140"/>
      <c r="D51" s="50"/>
      <c r="E51" s="50"/>
      <c r="F51" s="128"/>
      <c r="G51" s="52"/>
      <c r="H51" s="52"/>
      <c r="I51" s="128"/>
      <c r="J51" s="52"/>
      <c r="K51" s="52"/>
      <c r="L51" s="128"/>
      <c r="M51" s="19"/>
      <c r="N51" s="19"/>
      <c r="O51" s="10" t="e">
        <f>ROUND(M51/N51,4)</f>
        <v>#DIV/0!</v>
      </c>
      <c r="P51" s="19"/>
      <c r="Q51" s="19"/>
      <c r="R51" s="10" t="e">
        <f>ROUND(P51/Q51,4)</f>
        <v>#DIV/0!</v>
      </c>
      <c r="S51" s="176"/>
      <c r="T51" s="134"/>
      <c r="U51" s="178"/>
      <c r="V51" s="138"/>
      <c r="W51" s="140"/>
      <c r="Y51" s="40"/>
      <c r="AA51" s="24">
        <f>IFERROR(ROUND(M51/N51,5),0)</f>
        <v>0</v>
      </c>
      <c r="AB51" s="24">
        <f>IFERROR(ROUND(P51/Q51,5),0)</f>
        <v>0</v>
      </c>
    </row>
    <row r="52" spans="1:28" ht="28.5" hidden="1" customHeight="1" x14ac:dyDescent="0.25">
      <c r="A52" s="147" t="s">
        <v>27</v>
      </c>
      <c r="B52" s="139" t="s">
        <v>54</v>
      </c>
      <c r="C52" s="139" t="s">
        <v>162</v>
      </c>
      <c r="D52" s="49"/>
      <c r="E52" s="49"/>
      <c r="F52" s="127" t="s">
        <v>61</v>
      </c>
      <c r="G52" s="51"/>
      <c r="H52" s="51"/>
      <c r="I52" s="127" t="s">
        <v>61</v>
      </c>
      <c r="J52" s="51"/>
      <c r="K52" s="51"/>
      <c r="L52" s="127" t="s">
        <v>61</v>
      </c>
      <c r="M52" s="11" t="s">
        <v>164</v>
      </c>
      <c r="N52" s="11" t="s">
        <v>163</v>
      </c>
      <c r="O52" s="11" t="s">
        <v>165</v>
      </c>
      <c r="P52" s="11" t="s">
        <v>164</v>
      </c>
      <c r="Q52" s="11" t="s">
        <v>163</v>
      </c>
      <c r="R52" s="11" t="s">
        <v>165</v>
      </c>
      <c r="S52" s="175" t="s">
        <v>145</v>
      </c>
      <c r="T52" s="133" t="e">
        <f>R53</f>
        <v>#DIV/0!</v>
      </c>
      <c r="U52" s="177"/>
      <c r="V52" s="137">
        <v>0</v>
      </c>
      <c r="W52" s="139"/>
      <c r="Y52" s="40"/>
      <c r="AA52" s="24"/>
      <c r="AB52" s="24"/>
    </row>
    <row r="53" spans="1:28" ht="174.75" hidden="1" customHeight="1" x14ac:dyDescent="0.25">
      <c r="A53" s="148"/>
      <c r="B53" s="140"/>
      <c r="C53" s="140"/>
      <c r="D53" s="50"/>
      <c r="E53" s="50"/>
      <c r="F53" s="128"/>
      <c r="G53" s="52"/>
      <c r="H53" s="52"/>
      <c r="I53" s="128"/>
      <c r="J53" s="52"/>
      <c r="K53" s="52"/>
      <c r="L53" s="128"/>
      <c r="M53" s="19"/>
      <c r="N53" s="19"/>
      <c r="O53" s="10" t="e">
        <f>ROUND(M53/N53,4)</f>
        <v>#DIV/0!</v>
      </c>
      <c r="P53" s="19"/>
      <c r="Q53" s="19"/>
      <c r="R53" s="10" t="e">
        <f>ROUND(P53/Q53,4)</f>
        <v>#DIV/0!</v>
      </c>
      <c r="S53" s="176"/>
      <c r="T53" s="134"/>
      <c r="U53" s="178"/>
      <c r="V53" s="138"/>
      <c r="W53" s="140"/>
      <c r="Y53" s="40"/>
      <c r="AA53" s="24">
        <f>IFERROR(ROUND(M53/N53,5),0)</f>
        <v>0</v>
      </c>
      <c r="AB53" s="24">
        <f>IFERROR(ROUND(P53/Q53,5),0)</f>
        <v>0</v>
      </c>
    </row>
    <row r="54" spans="1:28" ht="30.75" hidden="1" customHeight="1" x14ac:dyDescent="0.25">
      <c r="A54" s="147" t="s">
        <v>28</v>
      </c>
      <c r="B54" s="139" t="s">
        <v>55</v>
      </c>
      <c r="C54" s="139" t="s">
        <v>166</v>
      </c>
      <c r="D54" s="49"/>
      <c r="E54" s="49"/>
      <c r="F54" s="15" t="s">
        <v>168</v>
      </c>
      <c r="G54" s="15"/>
      <c r="H54" s="15"/>
      <c r="I54" s="15" t="s">
        <v>168</v>
      </c>
      <c r="J54" s="15"/>
      <c r="K54" s="15"/>
      <c r="L54" s="15" t="s">
        <v>168</v>
      </c>
      <c r="M54" s="15" t="s">
        <v>61</v>
      </c>
      <c r="N54" s="15" t="s">
        <v>61</v>
      </c>
      <c r="O54" s="15" t="s">
        <v>168</v>
      </c>
      <c r="P54" s="15" t="s">
        <v>169</v>
      </c>
      <c r="Q54" s="15" t="s">
        <v>167</v>
      </c>
      <c r="R54" s="15" t="s">
        <v>168</v>
      </c>
      <c r="S54" s="175" t="s">
        <v>65</v>
      </c>
      <c r="T54" s="133" t="e">
        <f>R55/O55-1</f>
        <v>#DIV/0!</v>
      </c>
      <c r="U54" s="177"/>
      <c r="V54" s="137">
        <v>0</v>
      </c>
      <c r="W54" s="139"/>
      <c r="Y54" s="40"/>
      <c r="Z54" s="95"/>
      <c r="AA54" s="24"/>
      <c r="AB54" s="24"/>
    </row>
    <row r="55" spans="1:28" ht="134.25" hidden="1" customHeight="1" x14ac:dyDescent="0.25">
      <c r="A55" s="148"/>
      <c r="B55" s="140"/>
      <c r="C55" s="140"/>
      <c r="D55" s="50"/>
      <c r="E55" s="50"/>
      <c r="F55" s="18"/>
      <c r="G55" s="18"/>
      <c r="H55" s="18"/>
      <c r="I55" s="18"/>
      <c r="J55" s="18"/>
      <c r="K55" s="18"/>
      <c r="L55" s="18"/>
      <c r="M55" s="3" t="s">
        <v>61</v>
      </c>
      <c r="N55" s="3" t="s">
        <v>61</v>
      </c>
      <c r="O55" s="16">
        <f>(F55+I55+L55)/3</f>
        <v>0</v>
      </c>
      <c r="P55" s="19"/>
      <c r="Q55" s="19"/>
      <c r="R55" s="16" t="e">
        <f>ROUND(P55/Q55*100000,2)</f>
        <v>#DIV/0!</v>
      </c>
      <c r="S55" s="176"/>
      <c r="T55" s="134"/>
      <c r="U55" s="178"/>
      <c r="V55" s="138"/>
      <c r="W55" s="140"/>
      <c r="Y55" s="40"/>
      <c r="Z55" s="95"/>
      <c r="AA55" s="24"/>
      <c r="AB55" s="24"/>
    </row>
    <row r="56" spans="1:28" ht="41.25" hidden="1" customHeight="1" x14ac:dyDescent="0.25">
      <c r="A56" s="141" t="s">
        <v>29</v>
      </c>
      <c r="B56" s="143" t="s">
        <v>56</v>
      </c>
      <c r="C56" s="145" t="s">
        <v>173</v>
      </c>
      <c r="D56" s="56"/>
      <c r="E56" s="56"/>
      <c r="F56" s="127" t="s">
        <v>61</v>
      </c>
      <c r="G56" s="51"/>
      <c r="H56" s="51"/>
      <c r="I56" s="127" t="s">
        <v>61</v>
      </c>
      <c r="J56" s="51"/>
      <c r="K56" s="51"/>
      <c r="L56" s="127" t="s">
        <v>61</v>
      </c>
      <c r="M56" s="11" t="s">
        <v>172</v>
      </c>
      <c r="N56" s="11" t="s">
        <v>170</v>
      </c>
      <c r="O56" s="11" t="s">
        <v>171</v>
      </c>
      <c r="P56" s="11" t="s">
        <v>172</v>
      </c>
      <c r="Q56" s="11" t="s">
        <v>170</v>
      </c>
      <c r="R56" s="11" t="s">
        <v>171</v>
      </c>
      <c r="S56" s="175" t="s">
        <v>68</v>
      </c>
      <c r="T56" s="133" t="e">
        <f>R57/O57-1</f>
        <v>#DIV/0!</v>
      </c>
      <c r="U56" s="177"/>
      <c r="V56" s="137">
        <v>0</v>
      </c>
      <c r="W56" s="139"/>
      <c r="Y56" s="40"/>
      <c r="Z56" s="93" t="s">
        <v>62</v>
      </c>
      <c r="AA56" s="24"/>
      <c r="AB56" s="24"/>
    </row>
    <row r="57" spans="1:28" ht="65.25" hidden="1" customHeight="1" x14ac:dyDescent="0.25">
      <c r="A57" s="142"/>
      <c r="B57" s="144"/>
      <c r="C57" s="146"/>
      <c r="D57" s="57"/>
      <c r="E57" s="57"/>
      <c r="F57" s="128"/>
      <c r="G57" s="52"/>
      <c r="H57" s="52"/>
      <c r="I57" s="128"/>
      <c r="J57" s="52"/>
      <c r="K57" s="52"/>
      <c r="L57" s="128"/>
      <c r="M57" s="7"/>
      <c r="N57" s="7"/>
      <c r="O57" s="13" t="e">
        <f>ROUND(M57/N57,4)</f>
        <v>#DIV/0!</v>
      </c>
      <c r="P57" s="7"/>
      <c r="Q57" s="7"/>
      <c r="R57" s="13" t="e">
        <f>ROUND(P57/Q57,4)</f>
        <v>#DIV/0!</v>
      </c>
      <c r="S57" s="176"/>
      <c r="T57" s="134"/>
      <c r="U57" s="178"/>
      <c r="V57" s="138"/>
      <c r="W57" s="140"/>
      <c r="Y57" s="40"/>
      <c r="Z57" s="92"/>
      <c r="AA57" s="24">
        <f>IFERROR(ROUND(M57/N57,5),0)</f>
        <v>0</v>
      </c>
      <c r="AB57" s="24">
        <f>IFERROR(ROUND(P57/Q57,5),0)</f>
        <v>0</v>
      </c>
    </row>
    <row r="58" spans="1:28" ht="21.75" hidden="1" customHeight="1" x14ac:dyDescent="0.25">
      <c r="A58" s="141" t="s">
        <v>30</v>
      </c>
      <c r="B58" s="143" t="s">
        <v>57</v>
      </c>
      <c r="C58" s="145" t="s">
        <v>176</v>
      </c>
      <c r="D58" s="56"/>
      <c r="E58" s="56"/>
      <c r="F58" s="127" t="s">
        <v>61</v>
      </c>
      <c r="G58" s="51"/>
      <c r="H58" s="51"/>
      <c r="I58" s="127" t="s">
        <v>61</v>
      </c>
      <c r="J58" s="51"/>
      <c r="K58" s="51"/>
      <c r="L58" s="127" t="s">
        <v>61</v>
      </c>
      <c r="M58" s="11" t="s">
        <v>175</v>
      </c>
      <c r="N58" s="11" t="s">
        <v>177</v>
      </c>
      <c r="O58" s="11" t="s">
        <v>174</v>
      </c>
      <c r="P58" s="11" t="s">
        <v>175</v>
      </c>
      <c r="Q58" s="11" t="s">
        <v>177</v>
      </c>
      <c r="R58" s="11" t="s">
        <v>174</v>
      </c>
      <c r="S58" s="175" t="s">
        <v>178</v>
      </c>
      <c r="T58" s="133" t="e">
        <f>R59</f>
        <v>#DIV/0!</v>
      </c>
      <c r="U58" s="177"/>
      <c r="V58" s="137">
        <v>0</v>
      </c>
      <c r="W58" s="139"/>
      <c r="Y58" s="40"/>
      <c r="Z58" s="93" t="s">
        <v>62</v>
      </c>
      <c r="AA58" s="24"/>
      <c r="AB58" s="24"/>
    </row>
    <row r="59" spans="1:28" ht="108" hidden="1" customHeight="1" x14ac:dyDescent="0.25">
      <c r="A59" s="142"/>
      <c r="B59" s="144"/>
      <c r="C59" s="146"/>
      <c r="D59" s="57"/>
      <c r="E59" s="57"/>
      <c r="F59" s="128"/>
      <c r="G59" s="52"/>
      <c r="H59" s="52"/>
      <c r="I59" s="128"/>
      <c r="J59" s="52"/>
      <c r="K59" s="52"/>
      <c r="L59" s="128"/>
      <c r="M59" s="7"/>
      <c r="N59" s="7"/>
      <c r="O59" s="13" t="e">
        <f>ROUND(M59/N59,4)</f>
        <v>#DIV/0!</v>
      </c>
      <c r="P59" s="7"/>
      <c r="Q59" s="7"/>
      <c r="R59" s="13" t="e">
        <f>ROUND(P59/Q59,4)</f>
        <v>#DIV/0!</v>
      </c>
      <c r="S59" s="176"/>
      <c r="T59" s="134"/>
      <c r="U59" s="178"/>
      <c r="V59" s="138"/>
      <c r="W59" s="140"/>
      <c r="Y59" s="40"/>
      <c r="Z59" s="94"/>
      <c r="AA59" s="24">
        <f>IFERROR(ROUND(M59/N59,5),0)</f>
        <v>0</v>
      </c>
      <c r="AB59" s="24">
        <f>IFERROR(ROUND(P59/Q59,5),0)</f>
        <v>0</v>
      </c>
    </row>
    <row r="60" spans="1:28" ht="21" customHeight="1" x14ac:dyDescent="0.25">
      <c r="A60" s="147" t="s">
        <v>31</v>
      </c>
      <c r="B60" s="139" t="s">
        <v>58</v>
      </c>
      <c r="C60" s="139" t="s">
        <v>180</v>
      </c>
      <c r="D60" s="129" t="s">
        <v>61</v>
      </c>
      <c r="E60" s="127" t="s">
        <v>61</v>
      </c>
      <c r="F60" s="127" t="s">
        <v>61</v>
      </c>
      <c r="G60" s="127" t="s">
        <v>61</v>
      </c>
      <c r="H60" s="127" t="s">
        <v>61</v>
      </c>
      <c r="I60" s="127" t="s">
        <v>61</v>
      </c>
      <c r="J60" s="127" t="s">
        <v>61</v>
      </c>
      <c r="K60" s="127" t="s">
        <v>61</v>
      </c>
      <c r="L60" s="127" t="s">
        <v>61</v>
      </c>
      <c r="M60" s="11" t="s">
        <v>182</v>
      </c>
      <c r="N60" s="11" t="s">
        <v>183</v>
      </c>
      <c r="O60" s="11" t="s">
        <v>181</v>
      </c>
      <c r="P60" s="11" t="s">
        <v>182</v>
      </c>
      <c r="Q60" s="11" t="s">
        <v>183</v>
      </c>
      <c r="R60" s="11" t="s">
        <v>181</v>
      </c>
      <c r="S60" s="131" t="s">
        <v>280</v>
      </c>
      <c r="T60" s="133">
        <f>IFERROR(R61/O61-1,0)</f>
        <v>0</v>
      </c>
      <c r="U60" s="179">
        <v>0</v>
      </c>
      <c r="V60" s="137">
        <v>1</v>
      </c>
      <c r="W60" s="139"/>
      <c r="Y60" s="40"/>
      <c r="Z60" s="92"/>
      <c r="AA60" s="24"/>
      <c r="AB60" s="24"/>
    </row>
    <row r="61" spans="1:28" ht="130.5" customHeight="1" x14ac:dyDescent="0.25">
      <c r="A61" s="148"/>
      <c r="B61" s="140"/>
      <c r="C61" s="140"/>
      <c r="D61" s="130"/>
      <c r="E61" s="128"/>
      <c r="F61" s="128"/>
      <c r="G61" s="128"/>
      <c r="H61" s="128"/>
      <c r="I61" s="128"/>
      <c r="J61" s="128"/>
      <c r="K61" s="128"/>
      <c r="L61" s="128"/>
      <c r="M61" s="19">
        <v>0</v>
      </c>
      <c r="N61" s="19">
        <v>9</v>
      </c>
      <c r="O61" s="10">
        <f>IFERROR(M61/N61,0)</f>
        <v>0</v>
      </c>
      <c r="P61" s="19">
        <v>0</v>
      </c>
      <c r="Q61" s="19">
        <v>13</v>
      </c>
      <c r="R61" s="10">
        <f>IFERROR(P61/Q61,0)</f>
        <v>0</v>
      </c>
      <c r="S61" s="132"/>
      <c r="T61" s="134"/>
      <c r="U61" s="180"/>
      <c r="V61" s="138"/>
      <c r="W61" s="140"/>
      <c r="Y61" s="41">
        <v>1</v>
      </c>
      <c r="Z61" s="92"/>
      <c r="AA61" s="24">
        <f>IFERROR(ROUND(M61/N61,5),0)</f>
        <v>0</v>
      </c>
      <c r="AB61" s="24">
        <f>IFERROR(ROUND(P61/Q61,5),0)</f>
        <v>0</v>
      </c>
    </row>
    <row r="62" spans="1:28" ht="21" customHeight="1" x14ac:dyDescent="0.25">
      <c r="A62" s="147" t="s">
        <v>32</v>
      </c>
      <c r="B62" s="139" t="s">
        <v>59</v>
      </c>
      <c r="C62" s="139" t="s">
        <v>184</v>
      </c>
      <c r="D62" s="129" t="s">
        <v>61</v>
      </c>
      <c r="E62" s="127" t="s">
        <v>61</v>
      </c>
      <c r="F62" s="127" t="s">
        <v>61</v>
      </c>
      <c r="G62" s="127" t="s">
        <v>61</v>
      </c>
      <c r="H62" s="127" t="s">
        <v>61</v>
      </c>
      <c r="I62" s="127" t="s">
        <v>61</v>
      </c>
      <c r="J62" s="127" t="s">
        <v>61</v>
      </c>
      <c r="K62" s="127" t="s">
        <v>61</v>
      </c>
      <c r="L62" s="127" t="s">
        <v>61</v>
      </c>
      <c r="M62" s="11" t="s">
        <v>186</v>
      </c>
      <c r="N62" s="11" t="s">
        <v>185</v>
      </c>
      <c r="O62" s="11" t="s">
        <v>187</v>
      </c>
      <c r="P62" s="11" t="s">
        <v>186</v>
      </c>
      <c r="Q62" s="11" t="s">
        <v>185</v>
      </c>
      <c r="R62" s="11" t="s">
        <v>187</v>
      </c>
      <c r="S62" s="131" t="s">
        <v>280</v>
      </c>
      <c r="T62" s="133">
        <f>IFERROR(R63/O63-1,0)</f>
        <v>0</v>
      </c>
      <c r="U62" s="179">
        <v>0</v>
      </c>
      <c r="V62" s="137">
        <v>1</v>
      </c>
      <c r="W62" s="139"/>
      <c r="Z62" s="92"/>
      <c r="AA62" s="24"/>
      <c r="AB62" s="24"/>
    </row>
    <row r="63" spans="1:28" ht="144" customHeight="1" x14ac:dyDescent="0.25">
      <c r="A63" s="148"/>
      <c r="B63" s="140"/>
      <c r="C63" s="140"/>
      <c r="D63" s="130"/>
      <c r="E63" s="128"/>
      <c r="F63" s="128"/>
      <c r="G63" s="128"/>
      <c r="H63" s="128"/>
      <c r="I63" s="128"/>
      <c r="J63" s="128"/>
      <c r="K63" s="128"/>
      <c r="L63" s="128"/>
      <c r="M63" s="19">
        <v>0</v>
      </c>
      <c r="N63" s="19">
        <v>64</v>
      </c>
      <c r="O63" s="10">
        <f>IFERROR(M63/N63,0)</f>
        <v>0</v>
      </c>
      <c r="P63" s="19">
        <v>0</v>
      </c>
      <c r="Q63" s="19">
        <v>34</v>
      </c>
      <c r="R63" s="10">
        <f>IFERROR(P63/Q63,0)</f>
        <v>0</v>
      </c>
      <c r="S63" s="132"/>
      <c r="T63" s="134"/>
      <c r="U63" s="180"/>
      <c r="V63" s="138"/>
      <c r="W63" s="140"/>
      <c r="Y63" s="17">
        <v>1</v>
      </c>
      <c r="Z63" s="92"/>
      <c r="AA63" s="24">
        <f>IFERROR(ROUND(M63/N63,5),0)</f>
        <v>0</v>
      </c>
      <c r="AB63" s="24">
        <f>IFERROR(ROUND(P63/Q63,5),0)</f>
        <v>0</v>
      </c>
    </row>
    <row r="64" spans="1:28" ht="34.5" hidden="1" customHeight="1" x14ac:dyDescent="0.25">
      <c r="A64" s="141" t="s">
        <v>33</v>
      </c>
      <c r="B64" s="143" t="s">
        <v>60</v>
      </c>
      <c r="C64" s="145" t="s">
        <v>188</v>
      </c>
      <c r="D64" s="56"/>
      <c r="E64" s="56"/>
      <c r="F64" s="127" t="s">
        <v>61</v>
      </c>
      <c r="G64" s="51"/>
      <c r="H64" s="51"/>
      <c r="I64" s="127" t="s">
        <v>61</v>
      </c>
      <c r="J64" s="51"/>
      <c r="K64" s="51"/>
      <c r="L64" s="127" t="s">
        <v>61</v>
      </c>
      <c r="M64" s="11" t="s">
        <v>190</v>
      </c>
      <c r="N64" s="11" t="s">
        <v>189</v>
      </c>
      <c r="O64" s="11" t="s">
        <v>191</v>
      </c>
      <c r="P64" s="11" t="s">
        <v>190</v>
      </c>
      <c r="Q64" s="11" t="s">
        <v>189</v>
      </c>
      <c r="R64" s="11" t="s">
        <v>191</v>
      </c>
      <c r="S64" s="175" t="s">
        <v>179</v>
      </c>
      <c r="T64" s="133" t="e">
        <f>R65</f>
        <v>#DIV/0!</v>
      </c>
      <c r="U64" s="177"/>
      <c r="V64" s="137">
        <v>0</v>
      </c>
      <c r="W64" s="139"/>
      <c r="Z64" s="93" t="s">
        <v>62</v>
      </c>
      <c r="AA64" s="24"/>
      <c r="AB64" s="24"/>
    </row>
    <row r="65" spans="1:28" ht="136.5" hidden="1" customHeight="1" x14ac:dyDescent="0.25">
      <c r="A65" s="142"/>
      <c r="B65" s="144"/>
      <c r="C65" s="146"/>
      <c r="D65" s="57"/>
      <c r="E65" s="57"/>
      <c r="F65" s="128"/>
      <c r="G65" s="52"/>
      <c r="H65" s="52"/>
      <c r="I65" s="128"/>
      <c r="J65" s="52"/>
      <c r="K65" s="52"/>
      <c r="L65" s="128"/>
      <c r="M65" s="7"/>
      <c r="N65" s="7"/>
      <c r="O65" s="13" t="e">
        <f>ROUND(M65/N65,4)</f>
        <v>#DIV/0!</v>
      </c>
      <c r="P65" s="7"/>
      <c r="Q65" s="7"/>
      <c r="R65" s="13" t="e">
        <f>ROUND(P65/Q65,4)</f>
        <v>#DIV/0!</v>
      </c>
      <c r="S65" s="176"/>
      <c r="T65" s="134"/>
      <c r="U65" s="178"/>
      <c r="V65" s="138"/>
      <c r="W65" s="140"/>
      <c r="Z65" s="94"/>
      <c r="AA65" s="24">
        <f>IFERROR(ROUND(M65/N65,5),0)</f>
        <v>0</v>
      </c>
      <c r="AB65" s="24">
        <f>IFERROR(ROUND(P65/Q65,5),0)</f>
        <v>0</v>
      </c>
    </row>
    <row r="67" spans="1:28" x14ac:dyDescent="0.25">
      <c r="B67" s="25" t="s">
        <v>195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86"/>
      <c r="T67" s="26"/>
      <c r="U67" s="54">
        <f>SUM(U10:U66)</f>
        <v>5</v>
      </c>
      <c r="V67" s="26"/>
      <c r="W67" s="26"/>
      <c r="Y67" s="27">
        <f>SUM(Y10:Y66)</f>
        <v>27</v>
      </c>
    </row>
    <row r="70" spans="1:28" x14ac:dyDescent="0.25">
      <c r="S70" s="30" t="s">
        <v>199</v>
      </c>
      <c r="T70" s="31" t="s">
        <v>198</v>
      </c>
      <c r="U70" s="61">
        <f>COUNT(U10:U65)-COUNTIFS(U10:U65,0)</f>
        <v>6</v>
      </c>
      <c r="V70" s="14">
        <v>18</v>
      </c>
      <c r="W70" s="32">
        <f>U70/V70</f>
        <v>0.33333333333333331</v>
      </c>
    </row>
    <row r="71" spans="1:28" x14ac:dyDescent="0.25">
      <c r="S71" s="30" t="s">
        <v>199</v>
      </c>
      <c r="T71" s="31" t="s">
        <v>197</v>
      </c>
      <c r="U71" s="61">
        <f>U67</f>
        <v>5</v>
      </c>
      <c r="V71" s="14">
        <f>Y67</f>
        <v>27</v>
      </c>
      <c r="W71" s="32">
        <f>U71/V71</f>
        <v>0.18518518518518517</v>
      </c>
    </row>
  </sheetData>
  <autoFilter ref="A10:AB65"/>
  <mergeCells count="408">
    <mergeCell ref="B2:X2"/>
    <mergeCell ref="B3:X3"/>
    <mergeCell ref="A5:B8"/>
    <mergeCell ref="S6:T7"/>
    <mergeCell ref="U6:U8"/>
    <mergeCell ref="V6:V8"/>
    <mergeCell ref="W6:W8"/>
    <mergeCell ref="D5:W5"/>
    <mergeCell ref="D6:R6"/>
    <mergeCell ref="A12:A13"/>
    <mergeCell ref="B12:B13"/>
    <mergeCell ref="C12:C13"/>
    <mergeCell ref="F12:F13"/>
    <mergeCell ref="I12:I13"/>
    <mergeCell ref="M7:O7"/>
    <mergeCell ref="P7:R7"/>
    <mergeCell ref="A10:A11"/>
    <mergeCell ref="B10:B11"/>
    <mergeCell ref="C10:C11"/>
    <mergeCell ref="F10:F11"/>
    <mergeCell ref="I10:I11"/>
    <mergeCell ref="L10:L11"/>
    <mergeCell ref="L12:L13"/>
    <mergeCell ref="D7:L7"/>
    <mergeCell ref="D10:D11"/>
    <mergeCell ref="E10:E11"/>
    <mergeCell ref="G10:G11"/>
    <mergeCell ref="H10:H11"/>
    <mergeCell ref="J10:J11"/>
    <mergeCell ref="K10:K11"/>
    <mergeCell ref="D12:D13"/>
    <mergeCell ref="E12:E13"/>
    <mergeCell ref="G12:G13"/>
    <mergeCell ref="S12:S13"/>
    <mergeCell ref="T12:T13"/>
    <mergeCell ref="U12:U13"/>
    <mergeCell ref="V12:V13"/>
    <mergeCell ref="W12:W13"/>
    <mergeCell ref="S10:S11"/>
    <mergeCell ref="T10:T11"/>
    <mergeCell ref="U10:U11"/>
    <mergeCell ref="V10:V11"/>
    <mergeCell ref="W10:W11"/>
    <mergeCell ref="A16:A17"/>
    <mergeCell ref="B16:B17"/>
    <mergeCell ref="C16:C17"/>
    <mergeCell ref="F16:F17"/>
    <mergeCell ref="I16:I17"/>
    <mergeCell ref="A14:A15"/>
    <mergeCell ref="B14:B15"/>
    <mergeCell ref="C14:C15"/>
    <mergeCell ref="F14:F15"/>
    <mergeCell ref="I14:I15"/>
    <mergeCell ref="D16:D17"/>
    <mergeCell ref="E16:E17"/>
    <mergeCell ref="G16:G17"/>
    <mergeCell ref="H16:H17"/>
    <mergeCell ref="L16:L17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L14:L15"/>
    <mergeCell ref="A20:A21"/>
    <mergeCell ref="B20:B21"/>
    <mergeCell ref="C20:C21"/>
    <mergeCell ref="F20:F21"/>
    <mergeCell ref="I20:I21"/>
    <mergeCell ref="A18:A19"/>
    <mergeCell ref="B18:B19"/>
    <mergeCell ref="C18:C19"/>
    <mergeCell ref="F18:F19"/>
    <mergeCell ref="I18:I19"/>
    <mergeCell ref="L20:L21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L18:L19"/>
    <mergeCell ref="A24:A25"/>
    <mergeCell ref="B24:B25"/>
    <mergeCell ref="C24:C25"/>
    <mergeCell ref="F24:F25"/>
    <mergeCell ref="I24:I25"/>
    <mergeCell ref="A22:A23"/>
    <mergeCell ref="B22:B23"/>
    <mergeCell ref="C22:C23"/>
    <mergeCell ref="F22:F23"/>
    <mergeCell ref="I22:I23"/>
    <mergeCell ref="D22:D23"/>
    <mergeCell ref="E22:E23"/>
    <mergeCell ref="G22:G23"/>
    <mergeCell ref="H22:H23"/>
    <mergeCell ref="L24:L25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L22:L23"/>
    <mergeCell ref="A28:A29"/>
    <mergeCell ref="B28:B29"/>
    <mergeCell ref="C28:C29"/>
    <mergeCell ref="F28:F29"/>
    <mergeCell ref="I28:I29"/>
    <mergeCell ref="A26:A27"/>
    <mergeCell ref="B26:B27"/>
    <mergeCell ref="C26:C27"/>
    <mergeCell ref="F26:F27"/>
    <mergeCell ref="I26:I27"/>
    <mergeCell ref="D28:D29"/>
    <mergeCell ref="E28:E29"/>
    <mergeCell ref="G28:G29"/>
    <mergeCell ref="H28:H29"/>
    <mergeCell ref="L28:L29"/>
    <mergeCell ref="S28:S29"/>
    <mergeCell ref="T28:T29"/>
    <mergeCell ref="U28:U29"/>
    <mergeCell ref="V28:V29"/>
    <mergeCell ref="W28:W29"/>
    <mergeCell ref="S26:S27"/>
    <mergeCell ref="T26:T27"/>
    <mergeCell ref="U26:U27"/>
    <mergeCell ref="V26:V27"/>
    <mergeCell ref="W26:W27"/>
    <mergeCell ref="L26:L27"/>
    <mergeCell ref="A32:A33"/>
    <mergeCell ref="B32:B33"/>
    <mergeCell ref="C32:C33"/>
    <mergeCell ref="F32:F33"/>
    <mergeCell ref="I32:I33"/>
    <mergeCell ref="A30:A31"/>
    <mergeCell ref="B30:B31"/>
    <mergeCell ref="C30:C31"/>
    <mergeCell ref="F30:F31"/>
    <mergeCell ref="I30:I31"/>
    <mergeCell ref="E30:E31"/>
    <mergeCell ref="G30:G31"/>
    <mergeCell ref="H30:H31"/>
    <mergeCell ref="L32:L33"/>
    <mergeCell ref="S32:S33"/>
    <mergeCell ref="T32:T33"/>
    <mergeCell ref="U32:U33"/>
    <mergeCell ref="V32:V33"/>
    <mergeCell ref="W32:W33"/>
    <mergeCell ref="S30:S31"/>
    <mergeCell ref="T30:T31"/>
    <mergeCell ref="U30:U31"/>
    <mergeCell ref="V30:V31"/>
    <mergeCell ref="W30:W31"/>
    <mergeCell ref="L30:L31"/>
    <mergeCell ref="A36:A37"/>
    <mergeCell ref="B36:B37"/>
    <mergeCell ref="C36:C37"/>
    <mergeCell ref="F36:F37"/>
    <mergeCell ref="I36:I37"/>
    <mergeCell ref="A34:A35"/>
    <mergeCell ref="B34:B35"/>
    <mergeCell ref="C34:C35"/>
    <mergeCell ref="F34:F35"/>
    <mergeCell ref="I34:I35"/>
    <mergeCell ref="D34:D35"/>
    <mergeCell ref="E34:E35"/>
    <mergeCell ref="G34:G35"/>
    <mergeCell ref="H34:H35"/>
    <mergeCell ref="L36:L37"/>
    <mergeCell ref="S36:S37"/>
    <mergeCell ref="T36:T37"/>
    <mergeCell ref="U36:U37"/>
    <mergeCell ref="V36:V37"/>
    <mergeCell ref="W36:W37"/>
    <mergeCell ref="S34:S35"/>
    <mergeCell ref="T34:T35"/>
    <mergeCell ref="U34:U35"/>
    <mergeCell ref="V34:V35"/>
    <mergeCell ref="W34:W35"/>
    <mergeCell ref="L34:L35"/>
    <mergeCell ref="V38:V39"/>
    <mergeCell ref="W38:W39"/>
    <mergeCell ref="A40:A41"/>
    <mergeCell ref="B40:B41"/>
    <mergeCell ref="C40:C41"/>
    <mergeCell ref="S40:S41"/>
    <mergeCell ref="T40:T41"/>
    <mergeCell ref="U40:U41"/>
    <mergeCell ref="V40:V41"/>
    <mergeCell ref="W40:W41"/>
    <mergeCell ref="A38:A39"/>
    <mergeCell ref="B38:B39"/>
    <mergeCell ref="C38:C39"/>
    <mergeCell ref="S38:S39"/>
    <mergeCell ref="T38:T39"/>
    <mergeCell ref="U38:U39"/>
    <mergeCell ref="A44:A45"/>
    <mergeCell ref="B44:B45"/>
    <mergeCell ref="C44:C45"/>
    <mergeCell ref="F44:F45"/>
    <mergeCell ref="I44:I45"/>
    <mergeCell ref="A42:A43"/>
    <mergeCell ref="B42:B43"/>
    <mergeCell ref="C42:C43"/>
    <mergeCell ref="F42:F43"/>
    <mergeCell ref="I42:I43"/>
    <mergeCell ref="L44:L45"/>
    <mergeCell ref="S44:S45"/>
    <mergeCell ref="T44:T45"/>
    <mergeCell ref="U44:U45"/>
    <mergeCell ref="V44:V45"/>
    <mergeCell ref="W44:W45"/>
    <mergeCell ref="S42:S43"/>
    <mergeCell ref="T42:T43"/>
    <mergeCell ref="U42:U43"/>
    <mergeCell ref="V42:V43"/>
    <mergeCell ref="W42:W43"/>
    <mergeCell ref="L42:L43"/>
    <mergeCell ref="A48:A49"/>
    <mergeCell ref="B48:B49"/>
    <mergeCell ref="C48:C49"/>
    <mergeCell ref="F48:F49"/>
    <mergeCell ref="I48:I49"/>
    <mergeCell ref="A46:A47"/>
    <mergeCell ref="B46:B47"/>
    <mergeCell ref="C46:C47"/>
    <mergeCell ref="F46:F47"/>
    <mergeCell ref="I46:I47"/>
    <mergeCell ref="L48:L49"/>
    <mergeCell ref="S48:S49"/>
    <mergeCell ref="T48:T49"/>
    <mergeCell ref="U48:U49"/>
    <mergeCell ref="V48:V49"/>
    <mergeCell ref="W48:W49"/>
    <mergeCell ref="S46:S47"/>
    <mergeCell ref="T46:T47"/>
    <mergeCell ref="U46:U47"/>
    <mergeCell ref="V46:V47"/>
    <mergeCell ref="W46:W47"/>
    <mergeCell ref="L46:L47"/>
    <mergeCell ref="A52:A53"/>
    <mergeCell ref="B52:B53"/>
    <mergeCell ref="C52:C53"/>
    <mergeCell ref="F52:F53"/>
    <mergeCell ref="I52:I53"/>
    <mergeCell ref="A50:A51"/>
    <mergeCell ref="B50:B51"/>
    <mergeCell ref="C50:C51"/>
    <mergeCell ref="F50:F51"/>
    <mergeCell ref="I50:I51"/>
    <mergeCell ref="V56:V57"/>
    <mergeCell ref="W56:W57"/>
    <mergeCell ref="L52:L53"/>
    <mergeCell ref="S52:S53"/>
    <mergeCell ref="T52:T53"/>
    <mergeCell ref="U52:U53"/>
    <mergeCell ref="V52:V53"/>
    <mergeCell ref="W52:W53"/>
    <mergeCell ref="S50:S51"/>
    <mergeCell ref="T50:T51"/>
    <mergeCell ref="U50:U51"/>
    <mergeCell ref="V50:V51"/>
    <mergeCell ref="W50:W51"/>
    <mergeCell ref="L50:L51"/>
    <mergeCell ref="A62:A63"/>
    <mergeCell ref="B62:B63"/>
    <mergeCell ref="C62:C63"/>
    <mergeCell ref="F62:F63"/>
    <mergeCell ref="I62:I63"/>
    <mergeCell ref="L62:L63"/>
    <mergeCell ref="S62:S63"/>
    <mergeCell ref="V54:V55"/>
    <mergeCell ref="W54:W55"/>
    <mergeCell ref="A56:A57"/>
    <mergeCell ref="B56:B57"/>
    <mergeCell ref="C56:C57"/>
    <mergeCell ref="F56:F57"/>
    <mergeCell ref="I56:I57"/>
    <mergeCell ref="L56:L57"/>
    <mergeCell ref="S56:S57"/>
    <mergeCell ref="T56:T57"/>
    <mergeCell ref="A54:A55"/>
    <mergeCell ref="B54:B55"/>
    <mergeCell ref="C54:C55"/>
    <mergeCell ref="S54:S55"/>
    <mergeCell ref="T54:T55"/>
    <mergeCell ref="U54:U55"/>
    <mergeCell ref="U56:U57"/>
    <mergeCell ref="T58:T59"/>
    <mergeCell ref="U58:U59"/>
    <mergeCell ref="V58:V59"/>
    <mergeCell ref="W58:W59"/>
    <mergeCell ref="A60:A61"/>
    <mergeCell ref="B60:B61"/>
    <mergeCell ref="C60:C61"/>
    <mergeCell ref="F60:F61"/>
    <mergeCell ref="I60:I61"/>
    <mergeCell ref="L60:L61"/>
    <mergeCell ref="A58:A59"/>
    <mergeCell ref="B58:B59"/>
    <mergeCell ref="C58:C59"/>
    <mergeCell ref="F58:F59"/>
    <mergeCell ref="I58:I59"/>
    <mergeCell ref="L58:L59"/>
    <mergeCell ref="S58:S59"/>
    <mergeCell ref="T62:T63"/>
    <mergeCell ref="U62:U63"/>
    <mergeCell ref="V62:V63"/>
    <mergeCell ref="W62:W63"/>
    <mergeCell ref="S60:S61"/>
    <mergeCell ref="T60:T61"/>
    <mergeCell ref="U60:U61"/>
    <mergeCell ref="V60:V61"/>
    <mergeCell ref="W60:W61"/>
    <mergeCell ref="S64:S65"/>
    <mergeCell ref="T64:T65"/>
    <mergeCell ref="U64:U65"/>
    <mergeCell ref="V64:V65"/>
    <mergeCell ref="W64:W65"/>
    <mergeCell ref="A64:A65"/>
    <mergeCell ref="B64:B65"/>
    <mergeCell ref="C64:C65"/>
    <mergeCell ref="F64:F65"/>
    <mergeCell ref="I64:I65"/>
    <mergeCell ref="L64:L65"/>
    <mergeCell ref="H12:H13"/>
    <mergeCell ref="J12:J13"/>
    <mergeCell ref="K12:K13"/>
    <mergeCell ref="D14:D15"/>
    <mergeCell ref="E14:E15"/>
    <mergeCell ref="G14:G15"/>
    <mergeCell ref="H14:H15"/>
    <mergeCell ref="J14:J15"/>
    <mergeCell ref="K14:K15"/>
    <mergeCell ref="J26:J27"/>
    <mergeCell ref="K26:K27"/>
    <mergeCell ref="J16:J17"/>
    <mergeCell ref="K16:K17"/>
    <mergeCell ref="D18:D19"/>
    <mergeCell ref="E18:E19"/>
    <mergeCell ref="G18:G19"/>
    <mergeCell ref="H18:H19"/>
    <mergeCell ref="J18:J19"/>
    <mergeCell ref="K18:K19"/>
    <mergeCell ref="D20:D21"/>
    <mergeCell ref="E20:E21"/>
    <mergeCell ref="G20:G21"/>
    <mergeCell ref="H20:H21"/>
    <mergeCell ref="J20:J21"/>
    <mergeCell ref="K20:K21"/>
    <mergeCell ref="J30:J31"/>
    <mergeCell ref="K30:K31"/>
    <mergeCell ref="D32:D33"/>
    <mergeCell ref="E32:E33"/>
    <mergeCell ref="G32:G33"/>
    <mergeCell ref="H32:H33"/>
    <mergeCell ref="J32:J33"/>
    <mergeCell ref="K32:K33"/>
    <mergeCell ref="V1:W1"/>
    <mergeCell ref="J28:J29"/>
    <mergeCell ref="K28:K29"/>
    <mergeCell ref="D30:D31"/>
    <mergeCell ref="J22:J23"/>
    <mergeCell ref="K22:K23"/>
    <mergeCell ref="D24:D25"/>
    <mergeCell ref="E24:E25"/>
    <mergeCell ref="G24:G25"/>
    <mergeCell ref="H24:H25"/>
    <mergeCell ref="J24:J25"/>
    <mergeCell ref="K24:K25"/>
    <mergeCell ref="D26:D27"/>
    <mergeCell ref="E26:E27"/>
    <mergeCell ref="G26:G27"/>
    <mergeCell ref="H26:H27"/>
    <mergeCell ref="D62:D63"/>
    <mergeCell ref="E62:E63"/>
    <mergeCell ref="G62:G63"/>
    <mergeCell ref="H62:H63"/>
    <mergeCell ref="J62:J63"/>
    <mergeCell ref="K62:K63"/>
    <mergeCell ref="J34:J35"/>
    <mergeCell ref="K34:K35"/>
    <mergeCell ref="D36:D37"/>
    <mergeCell ref="E36:E37"/>
    <mergeCell ref="G36:G37"/>
    <mergeCell ref="H36:H37"/>
    <mergeCell ref="J36:J37"/>
    <mergeCell ref="K36:K37"/>
    <mergeCell ref="D60:D61"/>
    <mergeCell ref="E60:E61"/>
    <mergeCell ref="G60:G61"/>
    <mergeCell ref="H60:H61"/>
    <mergeCell ref="J60:J61"/>
    <mergeCell ref="K60:K61"/>
  </mergeCells>
  <printOptions horizontalCentered="1"/>
  <pageMargins left="0.25" right="0.25" top="0.75" bottom="0.75" header="0.3" footer="0.3"/>
  <pageSetup paperSize="9" scale="4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showGridLines="0" view="pageBreakPreview" zoomScale="80" zoomScaleNormal="100" zoomScaleSheetLayoutView="80" workbookViewId="0">
      <pane xSplit="2" ySplit="41" topLeftCell="C54" activePane="bottomRight" state="frozen"/>
      <selection pane="topRight" activeCell="C1" sqref="C1"/>
      <selection pane="bottomLeft" activeCell="A41" sqref="A41"/>
      <selection pane="bottomRight" activeCell="T54" sqref="T54:T55"/>
    </sheetView>
  </sheetViews>
  <sheetFormatPr defaultColWidth="8.85546875" defaultRowHeight="15.75" x14ac:dyDescent="0.25"/>
  <cols>
    <col min="1" max="1" width="6.28515625" style="12" customWidth="1"/>
    <col min="2" max="2" width="21.85546875" customWidth="1"/>
    <col min="3" max="3" width="46.85546875" customWidth="1"/>
    <col min="4" max="5" width="13.42578125" customWidth="1"/>
    <col min="6" max="12" width="11.85546875" customWidth="1"/>
    <col min="13" max="18" width="11" customWidth="1"/>
    <col min="19" max="19" width="19.85546875" style="2" customWidth="1"/>
    <col min="20" max="20" width="13.28515625" customWidth="1"/>
    <col min="21" max="21" width="9.42578125" style="61" customWidth="1"/>
    <col min="22" max="22" width="11" customWidth="1"/>
    <col min="23" max="23" width="14.42578125" customWidth="1"/>
    <col min="24" max="24" width="0.140625" hidden="1" customWidth="1"/>
    <col min="25" max="25" width="16.42578125" customWidth="1"/>
    <col min="26" max="26" width="13.28515625" style="89" customWidth="1"/>
    <col min="27" max="27" width="10.85546875" customWidth="1"/>
    <col min="28" max="28" width="11.140625" customWidth="1"/>
    <col min="31" max="31" width="8.85546875" style="114"/>
  </cols>
  <sheetData>
    <row r="1" spans="1:28" ht="28.5" customHeight="1" x14ac:dyDescent="0.25">
      <c r="U1" s="74"/>
      <c r="V1" s="174" t="s">
        <v>232</v>
      </c>
      <c r="W1" s="174"/>
    </row>
    <row r="2" spans="1:28" ht="27" customHeight="1" x14ac:dyDescent="0.25">
      <c r="B2" s="165" t="str">
        <f>СВОД!B1</f>
        <v>Мониторинг достижения значений показателей результативности деятельности за  2022 год (на основании сведений о медицинской помощи за период декабрь 2021г. – ноябрь 2022г.)</v>
      </c>
      <c r="C2" s="165"/>
      <c r="D2" s="165"/>
      <c r="E2" s="165"/>
      <c r="F2" s="165" t="s">
        <v>0</v>
      </c>
      <c r="G2" s="165"/>
      <c r="H2" s="165"/>
      <c r="I2" s="165" t="s">
        <v>0</v>
      </c>
      <c r="J2" s="165"/>
      <c r="K2" s="165"/>
      <c r="L2" s="165" t="s">
        <v>0</v>
      </c>
      <c r="M2" s="165"/>
      <c r="N2" s="165"/>
      <c r="O2" s="165" t="s">
        <v>0</v>
      </c>
      <c r="P2" s="165"/>
      <c r="Q2" s="165"/>
      <c r="R2" s="165"/>
      <c r="S2" s="165" t="s">
        <v>0</v>
      </c>
      <c r="T2" s="165"/>
      <c r="U2" s="165"/>
      <c r="V2" s="165" t="s">
        <v>0</v>
      </c>
      <c r="W2" s="165" t="s">
        <v>0</v>
      </c>
      <c r="X2" s="165" t="s">
        <v>0</v>
      </c>
    </row>
    <row r="3" spans="1:28" ht="27.75" customHeight="1" x14ac:dyDescent="0.25">
      <c r="B3" s="166" t="s">
        <v>234</v>
      </c>
      <c r="C3" s="166"/>
      <c r="D3" s="166"/>
      <c r="E3" s="166"/>
      <c r="F3" s="166" t="s">
        <v>1</v>
      </c>
      <c r="G3" s="166"/>
      <c r="H3" s="166"/>
      <c r="I3" s="166" t="s">
        <v>1</v>
      </c>
      <c r="J3" s="166"/>
      <c r="K3" s="166"/>
      <c r="L3" s="166" t="s">
        <v>1</v>
      </c>
      <c r="M3" s="166"/>
      <c r="N3" s="166"/>
      <c r="O3" s="166" t="s">
        <v>1</v>
      </c>
      <c r="P3" s="166"/>
      <c r="Q3" s="166"/>
      <c r="R3" s="166"/>
      <c r="S3" s="166" t="s">
        <v>1</v>
      </c>
      <c r="T3" s="166"/>
      <c r="U3" s="166"/>
      <c r="V3" s="166" t="s">
        <v>1</v>
      </c>
      <c r="W3" s="166" t="s">
        <v>1</v>
      </c>
      <c r="X3" s="166" t="s">
        <v>1</v>
      </c>
    </row>
    <row r="4" spans="1:28" ht="2.25" customHeight="1" x14ac:dyDescent="0.25"/>
    <row r="5" spans="1:28" ht="16.5" customHeight="1" x14ac:dyDescent="0.25">
      <c r="A5" s="167" t="s">
        <v>69</v>
      </c>
      <c r="B5" s="168"/>
      <c r="C5" s="117"/>
      <c r="D5" s="171" t="s">
        <v>250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3"/>
    </row>
    <row r="6" spans="1:28" ht="16.5" customHeight="1" x14ac:dyDescent="0.25">
      <c r="A6" s="162"/>
      <c r="B6" s="164"/>
      <c r="C6" s="116"/>
      <c r="D6" s="171" t="s">
        <v>2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3"/>
      <c r="S6" s="162" t="s">
        <v>249</v>
      </c>
      <c r="T6" s="164"/>
      <c r="U6" s="169" t="s">
        <v>77</v>
      </c>
      <c r="V6" s="169" t="s">
        <v>3</v>
      </c>
      <c r="W6" s="169" t="s">
        <v>4</v>
      </c>
    </row>
    <row r="7" spans="1:28" ht="35.25" customHeight="1" x14ac:dyDescent="0.25">
      <c r="A7" s="162"/>
      <c r="B7" s="164"/>
      <c r="C7" s="116"/>
      <c r="D7" s="162" t="s">
        <v>5</v>
      </c>
      <c r="E7" s="163"/>
      <c r="F7" s="163"/>
      <c r="G7" s="163"/>
      <c r="H7" s="163"/>
      <c r="I7" s="163"/>
      <c r="J7" s="163"/>
      <c r="K7" s="163"/>
      <c r="L7" s="164"/>
      <c r="M7" s="159" t="s">
        <v>257</v>
      </c>
      <c r="N7" s="160"/>
      <c r="O7" s="161"/>
      <c r="P7" s="159" t="s">
        <v>258</v>
      </c>
      <c r="Q7" s="160"/>
      <c r="R7" s="161"/>
      <c r="S7" s="159"/>
      <c r="T7" s="161"/>
      <c r="U7" s="170"/>
      <c r="V7" s="170"/>
      <c r="W7" s="170"/>
    </row>
    <row r="8" spans="1:28" ht="80.25" customHeight="1" x14ac:dyDescent="0.25">
      <c r="A8" s="159"/>
      <c r="B8" s="161"/>
      <c r="C8" s="115"/>
      <c r="D8" s="118" t="s">
        <v>71</v>
      </c>
      <c r="E8" s="118" t="s">
        <v>72</v>
      </c>
      <c r="F8" s="118" t="s">
        <v>254</v>
      </c>
      <c r="G8" s="118" t="s">
        <v>71</v>
      </c>
      <c r="H8" s="118" t="s">
        <v>72</v>
      </c>
      <c r="I8" s="118" t="s">
        <v>255</v>
      </c>
      <c r="J8" s="118" t="s">
        <v>71</v>
      </c>
      <c r="K8" s="118" t="s">
        <v>72</v>
      </c>
      <c r="L8" s="118" t="s">
        <v>256</v>
      </c>
      <c r="M8" s="118" t="s">
        <v>71</v>
      </c>
      <c r="N8" s="118" t="s">
        <v>72</v>
      </c>
      <c r="O8" s="118" t="s">
        <v>73</v>
      </c>
      <c r="P8" s="118" t="s">
        <v>71</v>
      </c>
      <c r="Q8" s="118" t="s">
        <v>72</v>
      </c>
      <c r="R8" s="118" t="s">
        <v>73</v>
      </c>
      <c r="S8" s="118" t="s">
        <v>78</v>
      </c>
      <c r="T8" s="118" t="s">
        <v>79</v>
      </c>
      <c r="U8" s="170"/>
      <c r="V8" s="170"/>
      <c r="W8" s="170"/>
      <c r="Y8" s="38" t="s">
        <v>222</v>
      </c>
    </row>
    <row r="9" spans="1:28" ht="16.5" customHeight="1" x14ac:dyDescent="0.25">
      <c r="A9" s="9"/>
      <c r="B9" s="9" t="s">
        <v>6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53">
        <v>20</v>
      </c>
      <c r="V9" s="9">
        <v>21</v>
      </c>
      <c r="W9" s="9">
        <v>22</v>
      </c>
      <c r="Y9" s="26"/>
    </row>
    <row r="10" spans="1:28" ht="16.5" hidden="1" customHeight="1" x14ac:dyDescent="0.25">
      <c r="A10" s="147" t="s">
        <v>6</v>
      </c>
      <c r="B10" s="139" t="s">
        <v>34</v>
      </c>
      <c r="C10" s="139" t="s">
        <v>70</v>
      </c>
      <c r="D10" s="49"/>
      <c r="E10" s="49"/>
      <c r="F10" s="127" t="s">
        <v>61</v>
      </c>
      <c r="G10" s="51"/>
      <c r="H10" s="51"/>
      <c r="I10" s="127" t="s">
        <v>61</v>
      </c>
      <c r="J10" s="51"/>
      <c r="K10" s="51"/>
      <c r="L10" s="127" t="s">
        <v>61</v>
      </c>
      <c r="M10" s="1" t="s">
        <v>75</v>
      </c>
      <c r="N10" s="1" t="s">
        <v>76</v>
      </c>
      <c r="O10" s="1" t="s">
        <v>74</v>
      </c>
      <c r="P10" s="1" t="s">
        <v>75</v>
      </c>
      <c r="Q10" s="1" t="s">
        <v>76</v>
      </c>
      <c r="R10" s="1" t="s">
        <v>74</v>
      </c>
      <c r="S10" s="175" t="s">
        <v>64</v>
      </c>
      <c r="T10" s="133" t="e">
        <f>R11/O11-1</f>
        <v>#DIV/0!</v>
      </c>
      <c r="U10" s="192">
        <v>0</v>
      </c>
      <c r="V10" s="137">
        <v>0</v>
      </c>
      <c r="W10" s="157"/>
      <c r="AA10" s="24"/>
      <c r="AB10" s="24"/>
    </row>
    <row r="11" spans="1:28" ht="108.75" hidden="1" customHeight="1" x14ac:dyDescent="0.25">
      <c r="A11" s="148"/>
      <c r="B11" s="140"/>
      <c r="C11" s="140"/>
      <c r="D11" s="50"/>
      <c r="E11" s="50"/>
      <c r="F11" s="128"/>
      <c r="G11" s="52"/>
      <c r="H11" s="52"/>
      <c r="I11" s="128"/>
      <c r="J11" s="52"/>
      <c r="K11" s="52"/>
      <c r="L11" s="128"/>
      <c r="M11" s="19"/>
      <c r="N11" s="19"/>
      <c r="O11" s="10" t="e">
        <f>ROUND(M11/N11,4)</f>
        <v>#DIV/0!</v>
      </c>
      <c r="P11" s="19">
        <v>0</v>
      </c>
      <c r="Q11" s="19"/>
      <c r="R11" s="10" t="e">
        <f>ROUND(P11/Q11,4)</f>
        <v>#DIV/0!</v>
      </c>
      <c r="S11" s="176"/>
      <c r="T11" s="134"/>
      <c r="U11" s="193"/>
      <c r="V11" s="138"/>
      <c r="W11" s="158"/>
      <c r="Z11" s="90"/>
      <c r="AA11" s="24" t="e">
        <f>ROUND(M11/N11,5)</f>
        <v>#DIV/0!</v>
      </c>
      <c r="AB11" s="24" t="e">
        <f>ROUND(P11/Q11,5)</f>
        <v>#DIV/0!</v>
      </c>
    </row>
    <row r="12" spans="1:28" ht="24" hidden="1" customHeight="1" x14ac:dyDescent="0.25">
      <c r="A12" s="147" t="s">
        <v>7</v>
      </c>
      <c r="B12" s="139" t="s">
        <v>35</v>
      </c>
      <c r="C12" s="139" t="s">
        <v>85</v>
      </c>
      <c r="D12" s="49"/>
      <c r="E12" s="49"/>
      <c r="F12" s="127" t="s">
        <v>61</v>
      </c>
      <c r="G12" s="51"/>
      <c r="H12" s="51"/>
      <c r="I12" s="127" t="s">
        <v>61</v>
      </c>
      <c r="J12" s="51"/>
      <c r="K12" s="51"/>
      <c r="L12" s="127" t="s">
        <v>61</v>
      </c>
      <c r="M12" s="11" t="s">
        <v>83</v>
      </c>
      <c r="N12" s="11" t="s">
        <v>84</v>
      </c>
      <c r="O12" s="11" t="s">
        <v>82</v>
      </c>
      <c r="P12" s="11" t="s">
        <v>83</v>
      </c>
      <c r="Q12" s="11" t="s">
        <v>84</v>
      </c>
      <c r="R12" s="11" t="s">
        <v>82</v>
      </c>
      <c r="S12" s="175" t="s">
        <v>81</v>
      </c>
      <c r="T12" s="133" t="e">
        <f>R13/O13-1</f>
        <v>#DIV/0!</v>
      </c>
      <c r="U12" s="177"/>
      <c r="V12" s="137">
        <v>0</v>
      </c>
      <c r="W12" s="139"/>
      <c r="Z12" s="90"/>
      <c r="AA12" s="24"/>
      <c r="AB12" s="24"/>
    </row>
    <row r="13" spans="1:28" ht="153" hidden="1" customHeight="1" x14ac:dyDescent="0.25">
      <c r="A13" s="148"/>
      <c r="B13" s="140"/>
      <c r="C13" s="140"/>
      <c r="D13" s="50"/>
      <c r="E13" s="50"/>
      <c r="F13" s="128"/>
      <c r="G13" s="52"/>
      <c r="H13" s="52"/>
      <c r="I13" s="128"/>
      <c r="J13" s="52"/>
      <c r="K13" s="52"/>
      <c r="L13" s="128"/>
      <c r="M13" s="19"/>
      <c r="N13" s="19"/>
      <c r="O13" s="10" t="e">
        <f>ROUND(M13/N13,4)</f>
        <v>#DIV/0!</v>
      </c>
      <c r="P13" s="19"/>
      <c r="Q13" s="19"/>
      <c r="R13" s="10" t="e">
        <f>ROUND(P13/Q13,4)</f>
        <v>#DIV/0!</v>
      </c>
      <c r="S13" s="176"/>
      <c r="T13" s="134"/>
      <c r="U13" s="178"/>
      <c r="V13" s="138"/>
      <c r="W13" s="140"/>
      <c r="Z13" s="90" t="s">
        <v>80</v>
      </c>
      <c r="AA13" s="24" t="e">
        <f>ROUND(M13/N13,5)</f>
        <v>#DIV/0!</v>
      </c>
      <c r="AB13" s="24" t="e">
        <f>ROUND(P13/Q13,5)</f>
        <v>#DIV/0!</v>
      </c>
    </row>
    <row r="14" spans="1:28" ht="33.75" hidden="1" customHeight="1" x14ac:dyDescent="0.25">
      <c r="A14" s="147" t="s">
        <v>8</v>
      </c>
      <c r="B14" s="139" t="s">
        <v>36</v>
      </c>
      <c r="C14" s="139" t="s">
        <v>89</v>
      </c>
      <c r="D14" s="49"/>
      <c r="E14" s="49"/>
      <c r="F14" s="127" t="s">
        <v>61</v>
      </c>
      <c r="G14" s="51"/>
      <c r="H14" s="51"/>
      <c r="I14" s="127" t="s">
        <v>61</v>
      </c>
      <c r="J14" s="51"/>
      <c r="K14" s="51"/>
      <c r="L14" s="127" t="s">
        <v>61</v>
      </c>
      <c r="M14" s="11" t="s">
        <v>87</v>
      </c>
      <c r="N14" s="11" t="s">
        <v>88</v>
      </c>
      <c r="O14" s="11" t="s">
        <v>86</v>
      </c>
      <c r="P14" s="11" t="s">
        <v>87</v>
      </c>
      <c r="Q14" s="11" t="s">
        <v>88</v>
      </c>
      <c r="R14" s="11" t="s">
        <v>86</v>
      </c>
      <c r="S14" s="175" t="s">
        <v>90</v>
      </c>
      <c r="T14" s="133" t="e">
        <f>R15/O15-1</f>
        <v>#DIV/0!</v>
      </c>
      <c r="U14" s="177"/>
      <c r="V14" s="137">
        <v>1</v>
      </c>
      <c r="W14" s="139"/>
      <c r="Z14" s="90"/>
      <c r="AA14" s="24"/>
      <c r="AB14" s="24"/>
    </row>
    <row r="15" spans="1:28" ht="150.75" hidden="1" customHeight="1" x14ac:dyDescent="0.25">
      <c r="A15" s="148"/>
      <c r="B15" s="140"/>
      <c r="C15" s="140"/>
      <c r="D15" s="50"/>
      <c r="E15" s="50"/>
      <c r="F15" s="128"/>
      <c r="G15" s="52"/>
      <c r="H15" s="52"/>
      <c r="I15" s="128"/>
      <c r="J15" s="52"/>
      <c r="K15" s="52"/>
      <c r="L15" s="128"/>
      <c r="M15" s="19"/>
      <c r="N15" s="19"/>
      <c r="O15" s="10" t="e">
        <f>ROUND(M15/N15,4)</f>
        <v>#DIV/0!</v>
      </c>
      <c r="P15" s="19"/>
      <c r="Q15" s="19"/>
      <c r="R15" s="10" t="e">
        <f>ROUND(P15/Q15,4)</f>
        <v>#DIV/0!</v>
      </c>
      <c r="S15" s="176"/>
      <c r="T15" s="134"/>
      <c r="U15" s="178"/>
      <c r="V15" s="138"/>
      <c r="W15" s="140"/>
      <c r="Z15" s="90" t="s">
        <v>80</v>
      </c>
      <c r="AA15" s="24" t="e">
        <f>ROUND(M15/N15,5)</f>
        <v>#DIV/0!</v>
      </c>
      <c r="AB15" s="24" t="e">
        <f>ROUND(P15/Q15,5)</f>
        <v>#DIV/0!</v>
      </c>
    </row>
    <row r="16" spans="1:28" ht="29.25" hidden="1" customHeight="1" x14ac:dyDescent="0.25">
      <c r="A16" s="147" t="s">
        <v>9</v>
      </c>
      <c r="B16" s="139" t="s">
        <v>37</v>
      </c>
      <c r="C16" s="139" t="s">
        <v>94</v>
      </c>
      <c r="D16" s="49"/>
      <c r="E16" s="49"/>
      <c r="F16" s="127" t="s">
        <v>61</v>
      </c>
      <c r="G16" s="51"/>
      <c r="H16" s="51"/>
      <c r="I16" s="127" t="s">
        <v>61</v>
      </c>
      <c r="J16" s="51"/>
      <c r="K16" s="51"/>
      <c r="L16" s="127" t="s">
        <v>61</v>
      </c>
      <c r="M16" s="11" t="s">
        <v>91</v>
      </c>
      <c r="N16" s="11" t="s">
        <v>92</v>
      </c>
      <c r="O16" s="11" t="s">
        <v>93</v>
      </c>
      <c r="P16" s="11" t="s">
        <v>91</v>
      </c>
      <c r="Q16" s="11" t="s">
        <v>92</v>
      </c>
      <c r="R16" s="11" t="s">
        <v>93</v>
      </c>
      <c r="S16" s="175" t="s">
        <v>64</v>
      </c>
      <c r="T16" s="133" t="e">
        <f>R17/O17-1</f>
        <v>#DIV/0!</v>
      </c>
      <c r="U16" s="177"/>
      <c r="V16" s="137">
        <v>0</v>
      </c>
      <c r="W16" s="139"/>
      <c r="Z16" s="90"/>
      <c r="AA16" s="24"/>
      <c r="AB16" s="24"/>
    </row>
    <row r="17" spans="1:28" ht="162.75" hidden="1" customHeight="1" x14ac:dyDescent="0.25">
      <c r="A17" s="148"/>
      <c r="B17" s="140"/>
      <c r="C17" s="140"/>
      <c r="D17" s="50"/>
      <c r="E17" s="50"/>
      <c r="F17" s="128"/>
      <c r="G17" s="52"/>
      <c r="H17" s="52"/>
      <c r="I17" s="128"/>
      <c r="J17" s="52"/>
      <c r="K17" s="52"/>
      <c r="L17" s="128"/>
      <c r="M17" s="19"/>
      <c r="N17" s="19"/>
      <c r="O17" s="10" t="e">
        <f>ROUND(M17/N17,4)</f>
        <v>#DIV/0!</v>
      </c>
      <c r="P17" s="19"/>
      <c r="Q17" s="19"/>
      <c r="R17" s="10" t="e">
        <f>ROUND(P17/Q17,4)</f>
        <v>#DIV/0!</v>
      </c>
      <c r="S17" s="176"/>
      <c r="T17" s="134"/>
      <c r="U17" s="178"/>
      <c r="V17" s="138"/>
      <c r="W17" s="140"/>
      <c r="Z17" s="90"/>
      <c r="AA17" s="24" t="e">
        <f>ROUND(M17/N17,5)</f>
        <v>#DIV/0!</v>
      </c>
      <c r="AB17" s="24" t="e">
        <f>ROUND(P17/Q17,5)</f>
        <v>#DIV/0!</v>
      </c>
    </row>
    <row r="18" spans="1:28" ht="36" hidden="1" customHeight="1" x14ac:dyDescent="0.25">
      <c r="A18" s="147" t="s">
        <v>10</v>
      </c>
      <c r="B18" s="139" t="s">
        <v>38</v>
      </c>
      <c r="C18" s="139" t="s">
        <v>98</v>
      </c>
      <c r="D18" s="49"/>
      <c r="E18" s="49"/>
      <c r="F18" s="127" t="s">
        <v>61</v>
      </c>
      <c r="G18" s="51"/>
      <c r="H18" s="51"/>
      <c r="I18" s="127" t="s">
        <v>61</v>
      </c>
      <c r="J18" s="51"/>
      <c r="K18" s="51"/>
      <c r="L18" s="127" t="s">
        <v>61</v>
      </c>
      <c r="M18" s="11" t="s">
        <v>96</v>
      </c>
      <c r="N18" s="11" t="s">
        <v>97</v>
      </c>
      <c r="O18" s="11" t="s">
        <v>95</v>
      </c>
      <c r="P18" s="11" t="s">
        <v>96</v>
      </c>
      <c r="Q18" s="11" t="s">
        <v>97</v>
      </c>
      <c r="R18" s="11" t="s">
        <v>95</v>
      </c>
      <c r="S18" s="175" t="s">
        <v>90</v>
      </c>
      <c r="T18" s="133" t="e">
        <f>R19/O19-1</f>
        <v>#DIV/0!</v>
      </c>
      <c r="U18" s="177"/>
      <c r="V18" s="137">
        <v>0</v>
      </c>
      <c r="W18" s="139"/>
      <c r="Z18" s="90"/>
      <c r="AA18" s="24"/>
      <c r="AB18" s="24"/>
    </row>
    <row r="19" spans="1:28" ht="129.75" hidden="1" customHeight="1" x14ac:dyDescent="0.25">
      <c r="A19" s="148"/>
      <c r="B19" s="140"/>
      <c r="C19" s="140"/>
      <c r="D19" s="50"/>
      <c r="E19" s="50"/>
      <c r="F19" s="128"/>
      <c r="G19" s="52"/>
      <c r="H19" s="52"/>
      <c r="I19" s="128"/>
      <c r="J19" s="52"/>
      <c r="K19" s="52"/>
      <c r="L19" s="128"/>
      <c r="M19" s="19"/>
      <c r="N19" s="19"/>
      <c r="O19" s="10" t="e">
        <f>ROUND(M19/N19,4)</f>
        <v>#DIV/0!</v>
      </c>
      <c r="P19" s="19"/>
      <c r="Q19" s="19"/>
      <c r="R19" s="10" t="e">
        <f>ROUND(P19/Q19,4)</f>
        <v>#DIV/0!</v>
      </c>
      <c r="S19" s="176"/>
      <c r="T19" s="134"/>
      <c r="U19" s="178"/>
      <c r="V19" s="138"/>
      <c r="W19" s="140"/>
      <c r="Z19" s="90" t="s">
        <v>80</v>
      </c>
      <c r="AA19" s="24" t="e">
        <f>ROUND(M19/N19,5)</f>
        <v>#DIV/0!</v>
      </c>
      <c r="AB19" s="24" t="e">
        <f>ROUND(P19/Q19,5)</f>
        <v>#DIV/0!</v>
      </c>
    </row>
    <row r="20" spans="1:28" ht="35.25" hidden="1" customHeight="1" x14ac:dyDescent="0.25">
      <c r="A20" s="141" t="s">
        <v>11</v>
      </c>
      <c r="B20" s="143" t="s">
        <v>39</v>
      </c>
      <c r="C20" s="145" t="s">
        <v>99</v>
      </c>
      <c r="D20" s="56"/>
      <c r="E20" s="56"/>
      <c r="F20" s="127" t="s">
        <v>61</v>
      </c>
      <c r="G20" s="51"/>
      <c r="H20" s="51"/>
      <c r="I20" s="127" t="s">
        <v>61</v>
      </c>
      <c r="J20" s="51"/>
      <c r="K20" s="51"/>
      <c r="L20" s="127" t="s">
        <v>61</v>
      </c>
      <c r="M20" s="11" t="s">
        <v>100</v>
      </c>
      <c r="N20" s="11" t="s">
        <v>101</v>
      </c>
      <c r="O20" s="11" t="s">
        <v>102</v>
      </c>
      <c r="P20" s="11" t="s">
        <v>100</v>
      </c>
      <c r="Q20" s="11" t="s">
        <v>101</v>
      </c>
      <c r="R20" s="11" t="s">
        <v>102</v>
      </c>
      <c r="S20" s="175" t="s">
        <v>114</v>
      </c>
      <c r="T20" s="133" t="e">
        <f>R21</f>
        <v>#DIV/0!</v>
      </c>
      <c r="U20" s="177"/>
      <c r="V20" s="137">
        <v>0</v>
      </c>
      <c r="W20" s="139"/>
      <c r="Z20" s="90"/>
      <c r="AA20" s="24"/>
      <c r="AB20" s="24"/>
    </row>
    <row r="21" spans="1:28" ht="85.5" hidden="1" customHeight="1" x14ac:dyDescent="0.25">
      <c r="A21" s="142"/>
      <c r="B21" s="144"/>
      <c r="C21" s="146"/>
      <c r="D21" s="57"/>
      <c r="E21" s="57"/>
      <c r="F21" s="128"/>
      <c r="G21" s="52"/>
      <c r="H21" s="52"/>
      <c r="I21" s="128"/>
      <c r="J21" s="52"/>
      <c r="K21" s="52"/>
      <c r="L21" s="128"/>
      <c r="M21" s="7"/>
      <c r="N21" s="7"/>
      <c r="O21" s="13" t="e">
        <f>ROUND(M21/N21,4)</f>
        <v>#DIV/0!</v>
      </c>
      <c r="P21" s="7"/>
      <c r="Q21" s="7"/>
      <c r="R21" s="13" t="e">
        <f>ROUND(P21/Q21,4)</f>
        <v>#DIV/0!</v>
      </c>
      <c r="S21" s="176"/>
      <c r="T21" s="134"/>
      <c r="U21" s="178"/>
      <c r="V21" s="138"/>
      <c r="W21" s="140"/>
      <c r="Z21" s="91" t="s">
        <v>62</v>
      </c>
      <c r="AA21" s="24" t="e">
        <f>ROUND(M21/N21,5)</f>
        <v>#DIV/0!</v>
      </c>
      <c r="AB21" s="24" t="e">
        <f>ROUND(P21/Q21,5)</f>
        <v>#DIV/0!</v>
      </c>
    </row>
    <row r="22" spans="1:28" ht="29.25" hidden="1" customHeight="1" x14ac:dyDescent="0.25">
      <c r="A22" s="147" t="s">
        <v>12</v>
      </c>
      <c r="B22" s="139" t="s">
        <v>40</v>
      </c>
      <c r="C22" s="139" t="s">
        <v>103</v>
      </c>
      <c r="D22" s="49"/>
      <c r="E22" s="49"/>
      <c r="F22" s="127" t="s">
        <v>61</v>
      </c>
      <c r="G22" s="51"/>
      <c r="H22" s="51"/>
      <c r="I22" s="127" t="s">
        <v>61</v>
      </c>
      <c r="J22" s="51"/>
      <c r="K22" s="51"/>
      <c r="L22" s="127" t="s">
        <v>61</v>
      </c>
      <c r="M22" s="11" t="s">
        <v>105</v>
      </c>
      <c r="N22" s="11" t="s">
        <v>106</v>
      </c>
      <c r="O22" s="11" t="s">
        <v>104</v>
      </c>
      <c r="P22" s="11" t="s">
        <v>105</v>
      </c>
      <c r="Q22" s="11" t="s">
        <v>106</v>
      </c>
      <c r="R22" s="11" t="s">
        <v>104</v>
      </c>
      <c r="S22" s="175" t="s">
        <v>192</v>
      </c>
      <c r="T22" s="133" t="e">
        <f>R23/O23-1</f>
        <v>#DIV/0!</v>
      </c>
      <c r="U22" s="177"/>
      <c r="V22" s="137">
        <v>0</v>
      </c>
      <c r="W22" s="139"/>
      <c r="Z22" s="91"/>
      <c r="AA22" s="24"/>
      <c r="AB22" s="24"/>
    </row>
    <row r="23" spans="1:28" ht="160.5" hidden="1" customHeight="1" x14ac:dyDescent="0.25">
      <c r="A23" s="148"/>
      <c r="B23" s="140"/>
      <c r="C23" s="140"/>
      <c r="D23" s="50"/>
      <c r="E23" s="50"/>
      <c r="F23" s="128"/>
      <c r="G23" s="52"/>
      <c r="H23" s="52"/>
      <c r="I23" s="128"/>
      <c r="J23" s="52"/>
      <c r="K23" s="52"/>
      <c r="L23" s="128"/>
      <c r="M23" s="19"/>
      <c r="N23" s="19"/>
      <c r="O23" s="10" t="e">
        <f>ROUND(M23/N23,4)</f>
        <v>#DIV/0!</v>
      </c>
      <c r="P23" s="19"/>
      <c r="Q23" s="19"/>
      <c r="R23" s="10" t="e">
        <f>ROUND(P23/Q23,4)</f>
        <v>#DIV/0!</v>
      </c>
      <c r="S23" s="176"/>
      <c r="T23" s="134"/>
      <c r="U23" s="178"/>
      <c r="V23" s="138"/>
      <c r="W23" s="140"/>
      <c r="Z23" s="90"/>
      <c r="AA23" s="24" t="e">
        <f>ROUND(M23/N23,5)</f>
        <v>#DIV/0!</v>
      </c>
      <c r="AB23" s="24" t="e">
        <f>ROUND(P23/Q23,5)</f>
        <v>#DIV/0!</v>
      </c>
    </row>
    <row r="24" spans="1:28" ht="29.25" hidden="1" customHeight="1" x14ac:dyDescent="0.25">
      <c r="A24" s="147" t="s">
        <v>13</v>
      </c>
      <c r="B24" s="139" t="s">
        <v>41</v>
      </c>
      <c r="C24" s="139" t="s">
        <v>109</v>
      </c>
      <c r="D24" s="49"/>
      <c r="E24" s="49"/>
      <c r="F24" s="127" t="s">
        <v>61</v>
      </c>
      <c r="G24" s="51"/>
      <c r="H24" s="51"/>
      <c r="I24" s="127" t="s">
        <v>61</v>
      </c>
      <c r="J24" s="51"/>
      <c r="K24" s="51"/>
      <c r="L24" s="127" t="s">
        <v>61</v>
      </c>
      <c r="M24" s="11" t="s">
        <v>108</v>
      </c>
      <c r="N24" s="11" t="s">
        <v>110</v>
      </c>
      <c r="O24" s="11" t="s">
        <v>107</v>
      </c>
      <c r="P24" s="11" t="s">
        <v>108</v>
      </c>
      <c r="Q24" s="11" t="s">
        <v>110</v>
      </c>
      <c r="R24" s="11" t="s">
        <v>107</v>
      </c>
      <c r="S24" s="175" t="s">
        <v>66</v>
      </c>
      <c r="T24" s="133" t="e">
        <f>R25/O25-1</f>
        <v>#DIV/0!</v>
      </c>
      <c r="U24" s="177"/>
      <c r="V24" s="137">
        <v>0</v>
      </c>
      <c r="W24" s="139"/>
      <c r="Z24" s="90"/>
      <c r="AA24" s="24"/>
      <c r="AB24" s="24"/>
    </row>
    <row r="25" spans="1:28" ht="208.5" hidden="1" customHeight="1" x14ac:dyDescent="0.25">
      <c r="A25" s="148"/>
      <c r="B25" s="140"/>
      <c r="C25" s="140"/>
      <c r="D25" s="50"/>
      <c r="E25" s="50"/>
      <c r="F25" s="128"/>
      <c r="G25" s="52"/>
      <c r="H25" s="52"/>
      <c r="I25" s="128"/>
      <c r="J25" s="52"/>
      <c r="K25" s="52"/>
      <c r="L25" s="128"/>
      <c r="M25" s="19"/>
      <c r="N25" s="19"/>
      <c r="O25" s="10" t="e">
        <f>ROUND(M25/N25,4)</f>
        <v>#DIV/0!</v>
      </c>
      <c r="P25" s="19"/>
      <c r="Q25" s="19"/>
      <c r="R25" s="10" t="e">
        <f>ROUND(P25/Q25,4)</f>
        <v>#DIV/0!</v>
      </c>
      <c r="S25" s="176"/>
      <c r="T25" s="134"/>
      <c r="U25" s="178"/>
      <c r="V25" s="138"/>
      <c r="W25" s="140"/>
      <c r="Z25" s="90"/>
      <c r="AA25" s="24" t="e">
        <f>ROUND(M25/N25,5)</f>
        <v>#DIV/0!</v>
      </c>
      <c r="AB25" s="24" t="e">
        <f>ROUND(P25/Q25,5)</f>
        <v>#DIV/0!</v>
      </c>
    </row>
    <row r="26" spans="1:28" ht="24" hidden="1" customHeight="1" x14ac:dyDescent="0.25">
      <c r="A26" s="147" t="s">
        <v>14</v>
      </c>
      <c r="B26" s="139" t="s">
        <v>42</v>
      </c>
      <c r="C26" s="139" t="s">
        <v>111</v>
      </c>
      <c r="D26" s="49"/>
      <c r="E26" s="49"/>
      <c r="F26" s="127" t="s">
        <v>61</v>
      </c>
      <c r="G26" s="51"/>
      <c r="H26" s="51"/>
      <c r="I26" s="127" t="s">
        <v>61</v>
      </c>
      <c r="J26" s="51"/>
      <c r="K26" s="51"/>
      <c r="L26" s="127" t="s">
        <v>61</v>
      </c>
      <c r="M26" s="11" t="s">
        <v>113</v>
      </c>
      <c r="N26" s="11" t="s">
        <v>84</v>
      </c>
      <c r="O26" s="11" t="s">
        <v>112</v>
      </c>
      <c r="P26" s="11" t="s">
        <v>113</v>
      </c>
      <c r="Q26" s="11" t="s">
        <v>84</v>
      </c>
      <c r="R26" s="11" t="s">
        <v>112</v>
      </c>
      <c r="S26" s="175" t="s">
        <v>115</v>
      </c>
      <c r="T26" s="133" t="e">
        <f>R27</f>
        <v>#DIV/0!</v>
      </c>
      <c r="U26" s="177"/>
      <c r="V26" s="137">
        <v>0</v>
      </c>
      <c r="W26" s="139"/>
      <c r="AA26" s="24"/>
      <c r="AB26" s="24"/>
    </row>
    <row r="27" spans="1:28" ht="130.5" hidden="1" customHeight="1" x14ac:dyDescent="0.25">
      <c r="A27" s="148"/>
      <c r="B27" s="140"/>
      <c r="C27" s="140"/>
      <c r="D27" s="50"/>
      <c r="E27" s="50"/>
      <c r="F27" s="128"/>
      <c r="G27" s="52"/>
      <c r="H27" s="52"/>
      <c r="I27" s="128"/>
      <c r="J27" s="52"/>
      <c r="K27" s="52"/>
      <c r="L27" s="128"/>
      <c r="M27" s="19"/>
      <c r="N27" s="19"/>
      <c r="O27" s="10" t="e">
        <f>ROUND(M27/N27,4)</f>
        <v>#DIV/0!</v>
      </c>
      <c r="P27" s="19"/>
      <c r="Q27" s="19"/>
      <c r="R27" s="10" t="e">
        <f>ROUND(P27/Q27,4)</f>
        <v>#DIV/0!</v>
      </c>
      <c r="S27" s="176"/>
      <c r="T27" s="134"/>
      <c r="U27" s="178"/>
      <c r="V27" s="138"/>
      <c r="W27" s="140"/>
      <c r="AA27" s="24" t="e">
        <f>ROUND(M27/N27,5)</f>
        <v>#DIV/0!</v>
      </c>
      <c r="AB27" s="24" t="e">
        <f>ROUND(P27/Q27,5)</f>
        <v>#DIV/0!</v>
      </c>
    </row>
    <row r="28" spans="1:28" ht="28.5" hidden="1" customHeight="1" x14ac:dyDescent="0.25">
      <c r="A28" s="147" t="s">
        <v>15</v>
      </c>
      <c r="B28" s="139" t="s">
        <v>43</v>
      </c>
      <c r="C28" s="139" t="s">
        <v>116</v>
      </c>
      <c r="D28" s="49"/>
      <c r="E28" s="49"/>
      <c r="F28" s="127" t="s">
        <v>61</v>
      </c>
      <c r="G28" s="51"/>
      <c r="H28" s="51"/>
      <c r="I28" s="127" t="s">
        <v>61</v>
      </c>
      <c r="J28" s="51"/>
      <c r="K28" s="51"/>
      <c r="L28" s="127" t="s">
        <v>61</v>
      </c>
      <c r="M28" s="11" t="s">
        <v>118</v>
      </c>
      <c r="N28" s="11" t="s">
        <v>92</v>
      </c>
      <c r="O28" s="11" t="s">
        <v>117</v>
      </c>
      <c r="P28" s="11" t="s">
        <v>118</v>
      </c>
      <c r="Q28" s="11" t="s">
        <v>92</v>
      </c>
      <c r="R28" s="11" t="s">
        <v>117</v>
      </c>
      <c r="S28" s="175" t="s">
        <v>115</v>
      </c>
      <c r="T28" s="133" t="e">
        <f>R29</f>
        <v>#DIV/0!</v>
      </c>
      <c r="U28" s="177"/>
      <c r="V28" s="137">
        <v>0</v>
      </c>
      <c r="W28" s="139"/>
      <c r="AA28" s="24"/>
      <c r="AB28" s="24"/>
    </row>
    <row r="29" spans="1:28" ht="149.25" hidden="1" customHeight="1" x14ac:dyDescent="0.25">
      <c r="A29" s="148"/>
      <c r="B29" s="140"/>
      <c r="C29" s="140"/>
      <c r="D29" s="50"/>
      <c r="E29" s="50"/>
      <c r="F29" s="128"/>
      <c r="G29" s="52"/>
      <c r="H29" s="52"/>
      <c r="I29" s="128"/>
      <c r="J29" s="52"/>
      <c r="K29" s="52"/>
      <c r="L29" s="128"/>
      <c r="M29" s="19"/>
      <c r="N29" s="19"/>
      <c r="O29" s="10" t="e">
        <f>ROUND(M29/N29,4)</f>
        <v>#DIV/0!</v>
      </c>
      <c r="P29" s="19"/>
      <c r="Q29" s="19"/>
      <c r="R29" s="10" t="e">
        <f>ROUND(P29/Q29,4)</f>
        <v>#DIV/0!</v>
      </c>
      <c r="S29" s="176"/>
      <c r="T29" s="134"/>
      <c r="U29" s="178"/>
      <c r="V29" s="138"/>
      <c r="W29" s="140"/>
      <c r="AA29" s="24" t="e">
        <f>ROUND(M29/N29,5)</f>
        <v>#DIV/0!</v>
      </c>
      <c r="AB29" s="24" t="e">
        <f>ROUND(P29/Q29,5)</f>
        <v>#DIV/0!</v>
      </c>
    </row>
    <row r="30" spans="1:28" ht="26.25" hidden="1" customHeight="1" x14ac:dyDescent="0.25">
      <c r="A30" s="147" t="s">
        <v>16</v>
      </c>
      <c r="B30" s="139" t="s">
        <v>44</v>
      </c>
      <c r="C30" s="139" t="s">
        <v>119</v>
      </c>
      <c r="D30" s="49"/>
      <c r="E30" s="49"/>
      <c r="F30" s="127" t="s">
        <v>61</v>
      </c>
      <c r="G30" s="51"/>
      <c r="H30" s="51"/>
      <c r="I30" s="127" t="s">
        <v>61</v>
      </c>
      <c r="J30" s="51"/>
      <c r="K30" s="51"/>
      <c r="L30" s="127" t="s">
        <v>61</v>
      </c>
      <c r="M30" s="11" t="s">
        <v>121</v>
      </c>
      <c r="N30" s="11" t="s">
        <v>97</v>
      </c>
      <c r="O30" s="11" t="s">
        <v>120</v>
      </c>
      <c r="P30" s="11" t="s">
        <v>121</v>
      </c>
      <c r="Q30" s="11" t="s">
        <v>97</v>
      </c>
      <c r="R30" s="11" t="s">
        <v>120</v>
      </c>
      <c r="S30" s="175" t="s">
        <v>115</v>
      </c>
      <c r="T30" s="133" t="e">
        <f>R31</f>
        <v>#DIV/0!</v>
      </c>
      <c r="U30" s="177"/>
      <c r="V30" s="137">
        <v>0</v>
      </c>
      <c r="W30" s="139"/>
      <c r="AA30" s="24"/>
      <c r="AB30" s="24"/>
    </row>
    <row r="31" spans="1:28" ht="120.75" hidden="1" customHeight="1" x14ac:dyDescent="0.25">
      <c r="A31" s="148"/>
      <c r="B31" s="140"/>
      <c r="C31" s="140"/>
      <c r="D31" s="50"/>
      <c r="E31" s="50"/>
      <c r="F31" s="128"/>
      <c r="G31" s="52"/>
      <c r="H31" s="52"/>
      <c r="I31" s="128"/>
      <c r="J31" s="52"/>
      <c r="K31" s="52"/>
      <c r="L31" s="128"/>
      <c r="M31" s="19"/>
      <c r="N31" s="19"/>
      <c r="O31" s="10" t="e">
        <f>ROUND(M31/N31,4)</f>
        <v>#DIV/0!</v>
      </c>
      <c r="P31" s="19"/>
      <c r="Q31" s="19"/>
      <c r="R31" s="10" t="e">
        <f>ROUND(P31/Q31,4)</f>
        <v>#DIV/0!</v>
      </c>
      <c r="S31" s="176"/>
      <c r="T31" s="134"/>
      <c r="U31" s="178"/>
      <c r="V31" s="138"/>
      <c r="W31" s="140"/>
      <c r="AA31" s="24" t="e">
        <f>ROUND(M31/N31,5)</f>
        <v>#DIV/0!</v>
      </c>
      <c r="AB31" s="24" t="e">
        <f>ROUND(P31/Q31,5)</f>
        <v>#DIV/0!</v>
      </c>
    </row>
    <row r="32" spans="1:28" ht="22.5" hidden="1" customHeight="1" x14ac:dyDescent="0.25">
      <c r="A32" s="147" t="s">
        <v>17</v>
      </c>
      <c r="B32" s="139" t="s">
        <v>45</v>
      </c>
      <c r="C32" s="139" t="s">
        <v>122</v>
      </c>
      <c r="D32" s="49"/>
      <c r="E32" s="49"/>
      <c r="F32" s="127" t="s">
        <v>61</v>
      </c>
      <c r="G32" s="51"/>
      <c r="H32" s="51"/>
      <c r="I32" s="127" t="s">
        <v>61</v>
      </c>
      <c r="J32" s="51"/>
      <c r="K32" s="51"/>
      <c r="L32" s="127" t="s">
        <v>61</v>
      </c>
      <c r="M32" s="11" t="s">
        <v>124</v>
      </c>
      <c r="N32" s="11" t="s">
        <v>125</v>
      </c>
      <c r="O32" s="11" t="s">
        <v>123</v>
      </c>
      <c r="P32" s="11" t="s">
        <v>124</v>
      </c>
      <c r="Q32" s="11" t="s">
        <v>125</v>
      </c>
      <c r="R32" s="11" t="s">
        <v>123</v>
      </c>
      <c r="S32" s="175" t="s">
        <v>66</v>
      </c>
      <c r="T32" s="133" t="e">
        <f>R33/O33-1</f>
        <v>#DIV/0!</v>
      </c>
      <c r="U32" s="177"/>
      <c r="V32" s="137">
        <v>0</v>
      </c>
      <c r="W32" s="139"/>
      <c r="Z32" s="90"/>
      <c r="AA32" s="24"/>
      <c r="AB32" s="24"/>
    </row>
    <row r="33" spans="1:31" ht="149.25" hidden="1" customHeight="1" x14ac:dyDescent="0.25">
      <c r="A33" s="148"/>
      <c r="B33" s="140"/>
      <c r="C33" s="140"/>
      <c r="D33" s="50"/>
      <c r="E33" s="50"/>
      <c r="F33" s="128"/>
      <c r="G33" s="52"/>
      <c r="H33" s="52"/>
      <c r="I33" s="128"/>
      <c r="J33" s="52"/>
      <c r="K33" s="52"/>
      <c r="L33" s="128"/>
      <c r="M33" s="19"/>
      <c r="N33" s="19"/>
      <c r="O33" s="10" t="e">
        <f>ROUND(M33/N33,4)</f>
        <v>#DIV/0!</v>
      </c>
      <c r="P33" s="19"/>
      <c r="Q33" s="19"/>
      <c r="R33" s="10" t="e">
        <f>ROUND(P33/Q33,4)</f>
        <v>#DIV/0!</v>
      </c>
      <c r="S33" s="176"/>
      <c r="T33" s="134"/>
      <c r="U33" s="178"/>
      <c r="V33" s="138"/>
      <c r="W33" s="140"/>
      <c r="Z33" s="90"/>
      <c r="AA33" s="24" t="e">
        <f>ROUND(M33/N33,5)</f>
        <v>#DIV/0!</v>
      </c>
      <c r="AB33" s="24" t="e">
        <f>ROUND(P33/Q33,5)</f>
        <v>#DIV/0!</v>
      </c>
    </row>
    <row r="34" spans="1:31" ht="24" hidden="1" customHeight="1" x14ac:dyDescent="0.25">
      <c r="A34" s="147" t="s">
        <v>18</v>
      </c>
      <c r="B34" s="139" t="s">
        <v>46</v>
      </c>
      <c r="C34" s="139" t="s">
        <v>126</v>
      </c>
      <c r="D34" s="49"/>
      <c r="E34" s="49"/>
      <c r="F34" s="127" t="s">
        <v>61</v>
      </c>
      <c r="G34" s="51"/>
      <c r="H34" s="51"/>
      <c r="I34" s="127" t="s">
        <v>61</v>
      </c>
      <c r="J34" s="51"/>
      <c r="K34" s="51"/>
      <c r="L34" s="127" t="s">
        <v>61</v>
      </c>
      <c r="M34" s="11" t="s">
        <v>128</v>
      </c>
      <c r="N34" s="11" t="s">
        <v>128</v>
      </c>
      <c r="O34" s="11" t="s">
        <v>127</v>
      </c>
      <c r="P34" s="11" t="s">
        <v>128</v>
      </c>
      <c r="Q34" s="11" t="s">
        <v>128</v>
      </c>
      <c r="R34" s="11" t="s">
        <v>127</v>
      </c>
      <c r="S34" s="175" t="s">
        <v>193</v>
      </c>
      <c r="T34" s="133" t="e">
        <f>R35/O35-1</f>
        <v>#DIV/0!</v>
      </c>
      <c r="U34" s="177"/>
      <c r="V34" s="137">
        <v>0</v>
      </c>
      <c r="W34" s="139"/>
      <c r="Z34" s="90"/>
      <c r="AA34" s="24"/>
      <c r="AB34" s="24"/>
    </row>
    <row r="35" spans="1:31" ht="168" hidden="1" customHeight="1" x14ac:dyDescent="0.25">
      <c r="A35" s="148"/>
      <c r="B35" s="140"/>
      <c r="C35" s="140"/>
      <c r="D35" s="50"/>
      <c r="E35" s="50"/>
      <c r="F35" s="128"/>
      <c r="G35" s="52"/>
      <c r="H35" s="52"/>
      <c r="I35" s="128"/>
      <c r="J35" s="52"/>
      <c r="K35" s="52"/>
      <c r="L35" s="128"/>
      <c r="M35" s="19"/>
      <c r="N35" s="19"/>
      <c r="O35" s="10" t="e">
        <f>ROUND(M35/N35,4)</f>
        <v>#DIV/0!</v>
      </c>
      <c r="P35" s="19"/>
      <c r="Q35" s="19"/>
      <c r="R35" s="10" t="e">
        <f>ROUND(P35/Q35,4)</f>
        <v>#DIV/0!</v>
      </c>
      <c r="S35" s="176"/>
      <c r="T35" s="134"/>
      <c r="U35" s="178"/>
      <c r="V35" s="138"/>
      <c r="W35" s="140"/>
      <c r="Z35" s="90"/>
      <c r="AA35" s="24" t="e">
        <f>ROUND(M35/N35,5)</f>
        <v>#DIV/0!</v>
      </c>
      <c r="AB35" s="24" t="e">
        <f>ROUND(P35/Q35,5)</f>
        <v>#DIV/0!</v>
      </c>
    </row>
    <row r="36" spans="1:31" ht="32.25" hidden="1" customHeight="1" x14ac:dyDescent="0.25">
      <c r="A36" s="147" t="s">
        <v>19</v>
      </c>
      <c r="B36" s="139" t="s">
        <v>47</v>
      </c>
      <c r="C36" s="139" t="s">
        <v>132</v>
      </c>
      <c r="D36" s="49"/>
      <c r="E36" s="49"/>
      <c r="F36" s="127" t="s">
        <v>61</v>
      </c>
      <c r="G36" s="51"/>
      <c r="H36" s="51"/>
      <c r="I36" s="127" t="s">
        <v>61</v>
      </c>
      <c r="J36" s="51"/>
      <c r="K36" s="51"/>
      <c r="L36" s="127" t="s">
        <v>61</v>
      </c>
      <c r="M36" s="11" t="s">
        <v>130</v>
      </c>
      <c r="N36" s="11" t="s">
        <v>129</v>
      </c>
      <c r="O36" s="11" t="s">
        <v>131</v>
      </c>
      <c r="P36" s="11" t="s">
        <v>130</v>
      </c>
      <c r="Q36" s="11" t="s">
        <v>129</v>
      </c>
      <c r="R36" s="11" t="s">
        <v>131</v>
      </c>
      <c r="S36" s="175" t="s">
        <v>66</v>
      </c>
      <c r="T36" s="133" t="e">
        <f>R37/O37-1</f>
        <v>#DIV/0!</v>
      </c>
      <c r="U36" s="177"/>
      <c r="V36" s="137">
        <v>0</v>
      </c>
      <c r="W36" s="139"/>
      <c r="Z36" s="90"/>
      <c r="AA36" s="24"/>
      <c r="AB36" s="24"/>
    </row>
    <row r="37" spans="1:31" ht="162" hidden="1" customHeight="1" x14ac:dyDescent="0.25">
      <c r="A37" s="148"/>
      <c r="B37" s="140"/>
      <c r="C37" s="140"/>
      <c r="D37" s="50"/>
      <c r="E37" s="50"/>
      <c r="F37" s="128"/>
      <c r="G37" s="52"/>
      <c r="H37" s="52"/>
      <c r="I37" s="128"/>
      <c r="J37" s="52"/>
      <c r="K37" s="52"/>
      <c r="L37" s="128"/>
      <c r="M37" s="19"/>
      <c r="N37" s="19"/>
      <c r="O37" s="10" t="e">
        <f>ROUND(M37/N37,4)</f>
        <v>#DIV/0!</v>
      </c>
      <c r="P37" s="19"/>
      <c r="Q37" s="19"/>
      <c r="R37" s="10" t="e">
        <f>ROUND(P37/Q37,4)</f>
        <v>#DIV/0!</v>
      </c>
      <c r="S37" s="176"/>
      <c r="T37" s="134"/>
      <c r="U37" s="178"/>
      <c r="V37" s="138"/>
      <c r="W37" s="140"/>
      <c r="Z37" s="90"/>
      <c r="AA37" s="24" t="e">
        <f>ROUND(M37/N37,5)</f>
        <v>#DIV/0!</v>
      </c>
      <c r="AB37" s="24" t="e">
        <f>ROUND(P37/Q37,5)</f>
        <v>#DIV/0!</v>
      </c>
    </row>
    <row r="38" spans="1:31" ht="28.5" hidden="1" customHeight="1" x14ac:dyDescent="0.25">
      <c r="A38" s="147" t="s">
        <v>20</v>
      </c>
      <c r="B38" s="139" t="s">
        <v>48</v>
      </c>
      <c r="C38" s="139" t="s">
        <v>133</v>
      </c>
      <c r="D38" s="49"/>
      <c r="E38" s="49"/>
      <c r="F38" s="15" t="s">
        <v>134</v>
      </c>
      <c r="G38" s="15"/>
      <c r="H38" s="15"/>
      <c r="I38" s="15" t="s">
        <v>134</v>
      </c>
      <c r="J38" s="15"/>
      <c r="K38" s="15"/>
      <c r="L38" s="15" t="s">
        <v>134</v>
      </c>
      <c r="M38" s="15" t="s">
        <v>61</v>
      </c>
      <c r="N38" s="15" t="s">
        <v>61</v>
      </c>
      <c r="O38" s="15" t="s">
        <v>134</v>
      </c>
      <c r="P38" s="15" t="s">
        <v>135</v>
      </c>
      <c r="Q38" s="15" t="s">
        <v>136</v>
      </c>
      <c r="R38" s="15" t="s">
        <v>134</v>
      </c>
      <c r="S38" s="175" t="s">
        <v>65</v>
      </c>
      <c r="T38" s="133" t="e">
        <f>R39/O39-1</f>
        <v>#DIV/0!</v>
      </c>
      <c r="U38" s="177"/>
      <c r="V38" s="137">
        <v>0</v>
      </c>
      <c r="W38" s="139"/>
      <c r="Z38" s="92"/>
      <c r="AA38" s="24"/>
      <c r="AB38" s="24"/>
    </row>
    <row r="39" spans="1:31" ht="132.75" hidden="1" customHeight="1" x14ac:dyDescent="0.25">
      <c r="A39" s="148"/>
      <c r="B39" s="140"/>
      <c r="C39" s="140"/>
      <c r="D39" s="50"/>
      <c r="E39" s="50"/>
      <c r="F39" s="18"/>
      <c r="G39" s="18"/>
      <c r="H39" s="18"/>
      <c r="I39" s="18"/>
      <c r="J39" s="18"/>
      <c r="K39" s="18"/>
      <c r="L39" s="18"/>
      <c r="M39" s="3" t="s">
        <v>61</v>
      </c>
      <c r="N39" s="3" t="s">
        <v>61</v>
      </c>
      <c r="O39" s="16">
        <f>(F39+I39+L39)/3</f>
        <v>0</v>
      </c>
      <c r="P39" s="19"/>
      <c r="Q39" s="19"/>
      <c r="R39" s="16" t="e">
        <f>ROUND(P39/Q39*1000,2)</f>
        <v>#DIV/0!</v>
      </c>
      <c r="S39" s="176"/>
      <c r="T39" s="134"/>
      <c r="U39" s="178"/>
      <c r="V39" s="138"/>
      <c r="W39" s="140"/>
      <c r="Z39" s="92"/>
      <c r="AA39" s="24"/>
      <c r="AB39" s="24"/>
    </row>
    <row r="40" spans="1:31" ht="27.75" hidden="1" customHeight="1" x14ac:dyDescent="0.25">
      <c r="A40" s="147" t="s">
        <v>21</v>
      </c>
      <c r="B40" s="139" t="s">
        <v>49</v>
      </c>
      <c r="C40" s="139" t="s">
        <v>140</v>
      </c>
      <c r="D40" s="49"/>
      <c r="E40" s="49"/>
      <c r="F40" s="15" t="s">
        <v>137</v>
      </c>
      <c r="G40" s="15"/>
      <c r="H40" s="15"/>
      <c r="I40" s="15" t="s">
        <v>137</v>
      </c>
      <c r="J40" s="15"/>
      <c r="K40" s="15"/>
      <c r="L40" s="15" t="s">
        <v>137</v>
      </c>
      <c r="M40" s="15" t="s">
        <v>61</v>
      </c>
      <c r="N40" s="15" t="s">
        <v>61</v>
      </c>
      <c r="O40" s="15" t="s">
        <v>137</v>
      </c>
      <c r="P40" s="15" t="s">
        <v>138</v>
      </c>
      <c r="Q40" s="15" t="s">
        <v>139</v>
      </c>
      <c r="R40" s="15" t="s">
        <v>137</v>
      </c>
      <c r="S40" s="175" t="s">
        <v>67</v>
      </c>
      <c r="T40" s="191" t="e">
        <f>R41/O41-1</f>
        <v>#DIV/0!</v>
      </c>
      <c r="U40" s="177"/>
      <c r="V40" s="137">
        <v>0</v>
      </c>
      <c r="W40" s="139"/>
      <c r="Z40" s="90"/>
      <c r="AA40" s="24"/>
      <c r="AB40" s="24"/>
    </row>
    <row r="41" spans="1:31" ht="90" hidden="1" customHeight="1" x14ac:dyDescent="0.25">
      <c r="A41" s="148"/>
      <c r="B41" s="140"/>
      <c r="C41" s="140"/>
      <c r="D41" s="50"/>
      <c r="E41" s="50"/>
      <c r="F41" s="18"/>
      <c r="G41" s="18"/>
      <c r="H41" s="18"/>
      <c r="I41" s="18"/>
      <c r="J41" s="18"/>
      <c r="K41" s="18"/>
      <c r="L41" s="18"/>
      <c r="M41" s="3" t="s">
        <v>61</v>
      </c>
      <c r="N41" s="3" t="s">
        <v>61</v>
      </c>
      <c r="O41" s="16">
        <f>(F41+I41+L41)/3</f>
        <v>0</v>
      </c>
      <c r="P41" s="19"/>
      <c r="Q41" s="19"/>
      <c r="R41" s="10" t="e">
        <f>ROUND(P41/Q41,4)</f>
        <v>#DIV/0!</v>
      </c>
      <c r="S41" s="176"/>
      <c r="T41" s="134"/>
      <c r="U41" s="178"/>
      <c r="V41" s="138"/>
      <c r="W41" s="140"/>
      <c r="Z41" s="90"/>
      <c r="AA41" s="24"/>
      <c r="AB41" s="24"/>
    </row>
    <row r="42" spans="1:31" ht="40.5" customHeight="1" x14ac:dyDescent="0.25">
      <c r="A42" s="183" t="s">
        <v>22</v>
      </c>
      <c r="B42" s="189" t="s">
        <v>63</v>
      </c>
      <c r="C42" s="145" t="s">
        <v>141</v>
      </c>
      <c r="D42" s="129" t="s">
        <v>61</v>
      </c>
      <c r="E42" s="127" t="s">
        <v>61</v>
      </c>
      <c r="F42" s="127" t="s">
        <v>61</v>
      </c>
      <c r="G42" s="127" t="s">
        <v>61</v>
      </c>
      <c r="H42" s="127" t="s">
        <v>61</v>
      </c>
      <c r="I42" s="127" t="s">
        <v>61</v>
      </c>
      <c r="J42" s="127" t="s">
        <v>61</v>
      </c>
      <c r="K42" s="127" t="s">
        <v>61</v>
      </c>
      <c r="L42" s="127" t="s">
        <v>61</v>
      </c>
      <c r="M42" s="11" t="s">
        <v>143</v>
      </c>
      <c r="N42" s="11" t="s">
        <v>144</v>
      </c>
      <c r="O42" s="11" t="s">
        <v>142</v>
      </c>
      <c r="P42" s="11" t="s">
        <v>143</v>
      </c>
      <c r="Q42" s="11" t="s">
        <v>144</v>
      </c>
      <c r="R42" s="11" t="s">
        <v>142</v>
      </c>
      <c r="S42" s="131" t="s">
        <v>277</v>
      </c>
      <c r="T42" s="217">
        <f>R43</f>
        <v>0.97316000000000003</v>
      </c>
      <c r="U42" s="179">
        <v>1</v>
      </c>
      <c r="V42" s="137">
        <v>1</v>
      </c>
      <c r="W42" s="139"/>
      <c r="Y42" s="42"/>
      <c r="Z42" s="93" t="s">
        <v>62</v>
      </c>
      <c r="AA42" s="24"/>
      <c r="AB42" s="24"/>
    </row>
    <row r="43" spans="1:31" ht="81.75" customHeight="1" x14ac:dyDescent="0.25">
      <c r="A43" s="184"/>
      <c r="B43" s="190"/>
      <c r="C43" s="146"/>
      <c r="D43" s="130"/>
      <c r="E43" s="128"/>
      <c r="F43" s="128"/>
      <c r="G43" s="128"/>
      <c r="H43" s="128"/>
      <c r="I43" s="128"/>
      <c r="J43" s="128"/>
      <c r="K43" s="128"/>
      <c r="L43" s="128"/>
      <c r="M43" s="84" t="s">
        <v>61</v>
      </c>
      <c r="N43" s="84" t="s">
        <v>61</v>
      </c>
      <c r="O43" s="85" t="s">
        <v>61</v>
      </c>
      <c r="P43" s="7">
        <v>21758</v>
      </c>
      <c r="Q43" s="7">
        <v>22358</v>
      </c>
      <c r="R43" s="224">
        <f>ROUND(P43/Q43,5)</f>
        <v>0.97316000000000003</v>
      </c>
      <c r="S43" s="132"/>
      <c r="T43" s="218"/>
      <c r="U43" s="180"/>
      <c r="V43" s="138"/>
      <c r="W43" s="140"/>
      <c r="Y43" s="43">
        <v>1</v>
      </c>
      <c r="Z43" s="94"/>
      <c r="AA43" s="24">
        <v>0.95</v>
      </c>
      <c r="AB43" s="24">
        <f>ROUND(P43/Q43,5)</f>
        <v>0.97316000000000003</v>
      </c>
      <c r="AD43" s="101"/>
      <c r="AE43" s="105">
        <f>AB43/AA43*100</f>
        <v>102.43789473684211</v>
      </c>
    </row>
    <row r="44" spans="1:31" ht="25.5" customHeight="1" x14ac:dyDescent="0.25">
      <c r="A44" s="147" t="s">
        <v>23</v>
      </c>
      <c r="B44" s="139" t="s">
        <v>50</v>
      </c>
      <c r="C44" s="139" t="s">
        <v>146</v>
      </c>
      <c r="D44" s="129" t="s">
        <v>61</v>
      </c>
      <c r="E44" s="127" t="s">
        <v>61</v>
      </c>
      <c r="F44" s="127" t="s">
        <v>61</v>
      </c>
      <c r="G44" s="127" t="s">
        <v>61</v>
      </c>
      <c r="H44" s="127" t="s">
        <v>61</v>
      </c>
      <c r="I44" s="127" t="s">
        <v>61</v>
      </c>
      <c r="J44" s="127" t="s">
        <v>61</v>
      </c>
      <c r="K44" s="127" t="s">
        <v>61</v>
      </c>
      <c r="L44" s="127" t="s">
        <v>61</v>
      </c>
      <c r="M44" s="11" t="s">
        <v>149</v>
      </c>
      <c r="N44" s="11" t="s">
        <v>148</v>
      </c>
      <c r="O44" s="11" t="s">
        <v>147</v>
      </c>
      <c r="P44" s="11" t="s">
        <v>149</v>
      </c>
      <c r="Q44" s="11" t="s">
        <v>148</v>
      </c>
      <c r="R44" s="11" t="s">
        <v>147</v>
      </c>
      <c r="S44" s="131" t="s">
        <v>276</v>
      </c>
      <c r="T44" s="217">
        <f>R45</f>
        <v>0.44578000000000001</v>
      </c>
      <c r="U44" s="181">
        <v>0.5</v>
      </c>
      <c r="V44" s="137">
        <v>1</v>
      </c>
      <c r="W44" s="139"/>
      <c r="Y44" s="43"/>
      <c r="AA44" s="24"/>
      <c r="AB44" s="24"/>
    </row>
    <row r="45" spans="1:31" ht="148.5" customHeight="1" x14ac:dyDescent="0.25">
      <c r="A45" s="148"/>
      <c r="B45" s="140"/>
      <c r="C45" s="140"/>
      <c r="D45" s="130"/>
      <c r="E45" s="128"/>
      <c r="F45" s="128"/>
      <c r="G45" s="128"/>
      <c r="H45" s="128"/>
      <c r="I45" s="128"/>
      <c r="J45" s="128"/>
      <c r="K45" s="128"/>
      <c r="L45" s="128"/>
      <c r="M45" s="84" t="s">
        <v>61</v>
      </c>
      <c r="N45" s="84" t="s">
        <v>61</v>
      </c>
      <c r="O45" s="85" t="s">
        <v>61</v>
      </c>
      <c r="P45" s="19">
        <v>74</v>
      </c>
      <c r="Q45" s="19">
        <v>166</v>
      </c>
      <c r="R45" s="221">
        <f>ROUND(P45/Q45,5)</f>
        <v>0.44578000000000001</v>
      </c>
      <c r="S45" s="132"/>
      <c r="T45" s="218"/>
      <c r="U45" s="182"/>
      <c r="V45" s="138"/>
      <c r="W45" s="140"/>
      <c r="Y45" s="43">
        <v>1</v>
      </c>
      <c r="AA45" s="24">
        <v>0.7</v>
      </c>
      <c r="AB45" s="24">
        <f>ROUND(P45/Q45,5)</f>
        <v>0.44578000000000001</v>
      </c>
      <c r="AD45" s="101"/>
      <c r="AE45" s="105">
        <f>AB45/AA45*100</f>
        <v>63.682857142857152</v>
      </c>
    </row>
    <row r="46" spans="1:31" ht="21.75" customHeight="1" x14ac:dyDescent="0.25">
      <c r="A46" s="147" t="s">
        <v>24</v>
      </c>
      <c r="B46" s="139" t="s">
        <v>51</v>
      </c>
      <c r="C46" s="139" t="s">
        <v>150</v>
      </c>
      <c r="D46" s="129" t="s">
        <v>61</v>
      </c>
      <c r="E46" s="127" t="s">
        <v>61</v>
      </c>
      <c r="F46" s="127" t="s">
        <v>61</v>
      </c>
      <c r="G46" s="127" t="s">
        <v>61</v>
      </c>
      <c r="H46" s="127" t="s">
        <v>61</v>
      </c>
      <c r="I46" s="127" t="s">
        <v>61</v>
      </c>
      <c r="J46" s="127" t="s">
        <v>61</v>
      </c>
      <c r="K46" s="127" t="s">
        <v>61</v>
      </c>
      <c r="L46" s="127" t="s">
        <v>61</v>
      </c>
      <c r="M46" s="11" t="s">
        <v>152</v>
      </c>
      <c r="N46" s="11" t="s">
        <v>153</v>
      </c>
      <c r="O46" s="11" t="s">
        <v>151</v>
      </c>
      <c r="P46" s="11" t="s">
        <v>152</v>
      </c>
      <c r="Q46" s="11" t="s">
        <v>153</v>
      </c>
      <c r="R46" s="11" t="s">
        <v>151</v>
      </c>
      <c r="S46" s="131" t="s">
        <v>276</v>
      </c>
      <c r="T46" s="215">
        <f>R47</f>
        <v>0.7</v>
      </c>
      <c r="U46" s="179">
        <v>1</v>
      </c>
      <c r="V46" s="137">
        <v>1</v>
      </c>
      <c r="W46" s="139"/>
      <c r="Y46" s="43"/>
      <c r="AA46" s="24"/>
      <c r="AB46" s="24"/>
    </row>
    <row r="47" spans="1:31" ht="146.25" customHeight="1" x14ac:dyDescent="0.25">
      <c r="A47" s="148"/>
      <c r="B47" s="140"/>
      <c r="C47" s="140"/>
      <c r="D47" s="130"/>
      <c r="E47" s="128"/>
      <c r="F47" s="128"/>
      <c r="G47" s="128"/>
      <c r="H47" s="128"/>
      <c r="I47" s="128"/>
      <c r="J47" s="128"/>
      <c r="K47" s="128"/>
      <c r="L47" s="128"/>
      <c r="M47" s="84" t="s">
        <v>61</v>
      </c>
      <c r="N47" s="84" t="s">
        <v>61</v>
      </c>
      <c r="O47" s="85" t="s">
        <v>61</v>
      </c>
      <c r="P47" s="19">
        <v>196</v>
      </c>
      <c r="Q47" s="19">
        <v>280</v>
      </c>
      <c r="R47" s="221">
        <f>ROUND(P47/Q47,5)</f>
        <v>0.7</v>
      </c>
      <c r="S47" s="132"/>
      <c r="T47" s="216"/>
      <c r="U47" s="180"/>
      <c r="V47" s="138"/>
      <c r="W47" s="140"/>
      <c r="Y47" s="43">
        <v>1</v>
      </c>
      <c r="AA47" s="24">
        <v>0.7</v>
      </c>
      <c r="AB47" s="24">
        <f>ROUND(P47/Q47,5)</f>
        <v>0.7</v>
      </c>
      <c r="AD47" s="101"/>
      <c r="AE47" s="105">
        <f>AB47/AA47*100</f>
        <v>100</v>
      </c>
    </row>
    <row r="48" spans="1:31" ht="26.25" customHeight="1" x14ac:dyDescent="0.25">
      <c r="A48" s="147" t="s">
        <v>25</v>
      </c>
      <c r="B48" s="139" t="s">
        <v>52</v>
      </c>
      <c r="C48" s="139" t="s">
        <v>155</v>
      </c>
      <c r="D48" s="129" t="s">
        <v>61</v>
      </c>
      <c r="E48" s="127" t="s">
        <v>61</v>
      </c>
      <c r="F48" s="127" t="s">
        <v>61</v>
      </c>
      <c r="G48" s="127" t="s">
        <v>61</v>
      </c>
      <c r="H48" s="127" t="s">
        <v>61</v>
      </c>
      <c r="I48" s="127" t="s">
        <v>61</v>
      </c>
      <c r="J48" s="127" t="s">
        <v>61</v>
      </c>
      <c r="K48" s="127" t="s">
        <v>61</v>
      </c>
      <c r="L48" s="127" t="s">
        <v>61</v>
      </c>
      <c r="M48" s="11" t="s">
        <v>157</v>
      </c>
      <c r="N48" s="11" t="s">
        <v>158</v>
      </c>
      <c r="O48" s="11" t="s">
        <v>156</v>
      </c>
      <c r="P48" s="11" t="s">
        <v>157</v>
      </c>
      <c r="Q48" s="11" t="s">
        <v>158</v>
      </c>
      <c r="R48" s="11" t="s">
        <v>156</v>
      </c>
      <c r="S48" s="131" t="s">
        <v>276</v>
      </c>
      <c r="T48" s="149">
        <f>R49</f>
        <v>0.1124</v>
      </c>
      <c r="U48" s="181">
        <v>0.5</v>
      </c>
      <c r="V48" s="137">
        <v>1</v>
      </c>
      <c r="W48" s="139"/>
      <c r="Y48" s="43"/>
      <c r="AA48" s="24"/>
      <c r="AB48" s="24"/>
    </row>
    <row r="49" spans="1:31" ht="127.5" customHeight="1" x14ac:dyDescent="0.25">
      <c r="A49" s="148"/>
      <c r="B49" s="140"/>
      <c r="C49" s="140"/>
      <c r="D49" s="130"/>
      <c r="E49" s="128"/>
      <c r="F49" s="128"/>
      <c r="G49" s="128"/>
      <c r="H49" s="128"/>
      <c r="I49" s="128"/>
      <c r="J49" s="128"/>
      <c r="K49" s="128"/>
      <c r="L49" s="128"/>
      <c r="M49" s="84" t="s">
        <v>61</v>
      </c>
      <c r="N49" s="84" t="s">
        <v>61</v>
      </c>
      <c r="O49" s="85" t="s">
        <v>61</v>
      </c>
      <c r="P49" s="19">
        <v>274</v>
      </c>
      <c r="Q49" s="19">
        <v>2438</v>
      </c>
      <c r="R49" s="10">
        <f>ROUND(P49/Q49,4)</f>
        <v>0.1124</v>
      </c>
      <c r="S49" s="132"/>
      <c r="T49" s="150"/>
      <c r="U49" s="182"/>
      <c r="V49" s="138"/>
      <c r="W49" s="140"/>
      <c r="Y49" s="43">
        <v>1</v>
      </c>
      <c r="AA49" s="24">
        <v>0.7</v>
      </c>
      <c r="AB49" s="24">
        <f>IFERROR(ROUND(P49/Q49,5),0)</f>
        <v>0.11239</v>
      </c>
      <c r="AD49" s="101"/>
      <c r="AE49" s="105">
        <f>AB49/AA49*100</f>
        <v>16.055714285714288</v>
      </c>
    </row>
    <row r="50" spans="1:31" ht="29.25" customHeight="1" x14ac:dyDescent="0.25">
      <c r="A50" s="147" t="s">
        <v>26</v>
      </c>
      <c r="B50" s="139" t="s">
        <v>53</v>
      </c>
      <c r="C50" s="139" t="s">
        <v>154</v>
      </c>
      <c r="D50" s="129" t="s">
        <v>61</v>
      </c>
      <c r="E50" s="127" t="s">
        <v>61</v>
      </c>
      <c r="F50" s="127" t="s">
        <v>61</v>
      </c>
      <c r="G50" s="127" t="s">
        <v>61</v>
      </c>
      <c r="H50" s="127" t="s">
        <v>61</v>
      </c>
      <c r="I50" s="127" t="s">
        <v>61</v>
      </c>
      <c r="J50" s="127" t="s">
        <v>61</v>
      </c>
      <c r="K50" s="127" t="s">
        <v>61</v>
      </c>
      <c r="L50" s="127" t="s">
        <v>61</v>
      </c>
      <c r="M50" s="11" t="s">
        <v>160</v>
      </c>
      <c r="N50" s="11" t="s">
        <v>161</v>
      </c>
      <c r="O50" s="11" t="s">
        <v>159</v>
      </c>
      <c r="P50" s="11" t="s">
        <v>160</v>
      </c>
      <c r="Q50" s="11" t="s">
        <v>161</v>
      </c>
      <c r="R50" s="11" t="s">
        <v>159</v>
      </c>
      <c r="S50" s="131" t="s">
        <v>278</v>
      </c>
      <c r="T50" s="215">
        <f>R51</f>
        <v>0.74575999999999998</v>
      </c>
      <c r="U50" s="179">
        <v>2</v>
      </c>
      <c r="V50" s="137">
        <v>1</v>
      </c>
      <c r="W50" s="139"/>
      <c r="Y50" s="43"/>
      <c r="AA50" s="24"/>
      <c r="AB50" s="24"/>
    </row>
    <row r="51" spans="1:31" ht="139.5" customHeight="1" x14ac:dyDescent="0.25">
      <c r="A51" s="148"/>
      <c r="B51" s="140"/>
      <c r="C51" s="140"/>
      <c r="D51" s="130"/>
      <c r="E51" s="128"/>
      <c r="F51" s="128"/>
      <c r="G51" s="128"/>
      <c r="H51" s="128"/>
      <c r="I51" s="128"/>
      <c r="J51" s="128"/>
      <c r="K51" s="128"/>
      <c r="L51" s="128"/>
      <c r="M51" s="84" t="s">
        <v>61</v>
      </c>
      <c r="N51" s="84" t="s">
        <v>61</v>
      </c>
      <c r="O51" s="85" t="s">
        <v>61</v>
      </c>
      <c r="P51" s="19">
        <v>44</v>
      </c>
      <c r="Q51" s="19">
        <v>59</v>
      </c>
      <c r="R51" s="221">
        <f>ROUND(P51/Q51,5)</f>
        <v>0.74575999999999998</v>
      </c>
      <c r="S51" s="132"/>
      <c r="T51" s="216"/>
      <c r="U51" s="180"/>
      <c r="V51" s="138"/>
      <c r="W51" s="140"/>
      <c r="Y51" s="43">
        <v>2</v>
      </c>
      <c r="AA51" s="24">
        <v>0.7</v>
      </c>
      <c r="AB51" s="24">
        <f>IFERROR(ROUND(P51/Q51,5),0)</f>
        <v>0.74575999999999998</v>
      </c>
      <c r="AD51" s="101"/>
      <c r="AE51" s="105">
        <f>AB51/AA51*100</f>
        <v>106.53714285714287</v>
      </c>
    </row>
    <row r="52" spans="1:31" ht="28.5" customHeight="1" x14ac:dyDescent="0.25">
      <c r="A52" s="147" t="s">
        <v>27</v>
      </c>
      <c r="B52" s="139" t="s">
        <v>54</v>
      </c>
      <c r="C52" s="139" t="s">
        <v>162</v>
      </c>
      <c r="D52" s="129" t="s">
        <v>61</v>
      </c>
      <c r="E52" s="127" t="s">
        <v>61</v>
      </c>
      <c r="F52" s="127" t="s">
        <v>61</v>
      </c>
      <c r="G52" s="127" t="s">
        <v>61</v>
      </c>
      <c r="H52" s="127" t="s">
        <v>61</v>
      </c>
      <c r="I52" s="127" t="s">
        <v>61</v>
      </c>
      <c r="J52" s="127" t="s">
        <v>61</v>
      </c>
      <c r="K52" s="127" t="s">
        <v>61</v>
      </c>
      <c r="L52" s="127" t="s">
        <v>61</v>
      </c>
      <c r="M52" s="11" t="s">
        <v>164</v>
      </c>
      <c r="N52" s="11" t="s">
        <v>163</v>
      </c>
      <c r="O52" s="11" t="s">
        <v>165</v>
      </c>
      <c r="P52" s="11" t="s">
        <v>164</v>
      </c>
      <c r="Q52" s="11" t="s">
        <v>163</v>
      </c>
      <c r="R52" s="11" t="s">
        <v>165</v>
      </c>
      <c r="S52" s="131" t="s">
        <v>276</v>
      </c>
      <c r="T52" s="215">
        <f>R53</f>
        <v>0.44414999999999999</v>
      </c>
      <c r="U52" s="181">
        <v>0.5</v>
      </c>
      <c r="V52" s="137">
        <v>1</v>
      </c>
      <c r="W52" s="139"/>
      <c r="Y52" s="43"/>
      <c r="AA52" s="24"/>
      <c r="AB52" s="24"/>
    </row>
    <row r="53" spans="1:31" ht="174.75" customHeight="1" x14ac:dyDescent="0.25">
      <c r="A53" s="148"/>
      <c r="B53" s="140"/>
      <c r="C53" s="140"/>
      <c r="D53" s="130"/>
      <c r="E53" s="128"/>
      <c r="F53" s="128"/>
      <c r="G53" s="128"/>
      <c r="H53" s="128"/>
      <c r="I53" s="128"/>
      <c r="J53" s="128"/>
      <c r="K53" s="128"/>
      <c r="L53" s="128"/>
      <c r="M53" s="84" t="s">
        <v>61</v>
      </c>
      <c r="N53" s="84" t="s">
        <v>61</v>
      </c>
      <c r="O53" s="85" t="s">
        <v>61</v>
      </c>
      <c r="P53" s="19">
        <v>167</v>
      </c>
      <c r="Q53" s="19">
        <v>376</v>
      </c>
      <c r="R53" s="221">
        <f>ROUND(P53/Q53,5)</f>
        <v>0.44414999999999999</v>
      </c>
      <c r="S53" s="132"/>
      <c r="T53" s="216"/>
      <c r="U53" s="182"/>
      <c r="V53" s="138"/>
      <c r="W53" s="140"/>
      <c r="Y53" s="43">
        <v>1</v>
      </c>
      <c r="AA53" s="24">
        <v>0.7</v>
      </c>
      <c r="AB53" s="24">
        <f>IFERROR(ROUND(P53/Q53,5),0)</f>
        <v>0.44414999999999999</v>
      </c>
      <c r="AD53" s="101"/>
      <c r="AE53" s="105">
        <f>AB53/AA53*100</f>
        <v>63.45</v>
      </c>
    </row>
    <row r="54" spans="1:31" ht="30.75" customHeight="1" x14ac:dyDescent="0.25">
      <c r="A54" s="147" t="s">
        <v>28</v>
      </c>
      <c r="B54" s="139" t="s">
        <v>55</v>
      </c>
      <c r="C54" s="139" t="s">
        <v>166</v>
      </c>
      <c r="D54" s="15" t="s">
        <v>169</v>
      </c>
      <c r="E54" s="15" t="s">
        <v>167</v>
      </c>
      <c r="F54" s="15" t="s">
        <v>168</v>
      </c>
      <c r="G54" s="15" t="s">
        <v>169</v>
      </c>
      <c r="H54" s="15" t="s">
        <v>167</v>
      </c>
      <c r="I54" s="15" t="s">
        <v>168</v>
      </c>
      <c r="J54" s="15" t="s">
        <v>169</v>
      </c>
      <c r="K54" s="15" t="s">
        <v>167</v>
      </c>
      <c r="L54" s="15" t="s">
        <v>168</v>
      </c>
      <c r="M54" s="15" t="s">
        <v>61</v>
      </c>
      <c r="N54" s="15" t="s">
        <v>61</v>
      </c>
      <c r="O54" s="15" t="s">
        <v>168</v>
      </c>
      <c r="P54" s="15" t="s">
        <v>169</v>
      </c>
      <c r="Q54" s="15" t="s">
        <v>167</v>
      </c>
      <c r="R54" s="15" t="s">
        <v>168</v>
      </c>
      <c r="S54" s="131" t="s">
        <v>279</v>
      </c>
      <c r="T54" s="217">
        <f>R55/O55-1</f>
        <v>0.33331480108918776</v>
      </c>
      <c r="U54" s="179">
        <v>0</v>
      </c>
      <c r="V54" s="137">
        <v>1</v>
      </c>
      <c r="W54" s="139"/>
      <c r="Y54" s="43"/>
      <c r="Z54" s="95"/>
      <c r="AA54" s="24"/>
      <c r="AB54" s="24"/>
    </row>
    <row r="55" spans="1:31" ht="239.25" customHeight="1" x14ac:dyDescent="0.25">
      <c r="A55" s="148"/>
      <c r="B55" s="140"/>
      <c r="C55" s="140"/>
      <c r="D55" s="60">
        <v>5</v>
      </c>
      <c r="E55" s="60">
        <v>19062</v>
      </c>
      <c r="F55" s="16">
        <f>IFERROR(ROUND(D55/E55*100000,2),0)</f>
        <v>26.23</v>
      </c>
      <c r="G55" s="124">
        <v>6</v>
      </c>
      <c r="H55" s="124">
        <v>19062</v>
      </c>
      <c r="I55" s="16">
        <f>IFERROR(ROUND(G55/H55*100000,2),0)</f>
        <v>31.48</v>
      </c>
      <c r="J55" s="124">
        <v>7</v>
      </c>
      <c r="K55" s="124">
        <v>19062</v>
      </c>
      <c r="L55" s="16">
        <f>IFERROR(ROUND(J55/K55*100000,2),0)</f>
        <v>36.72</v>
      </c>
      <c r="M55" s="3" t="s">
        <v>61</v>
      </c>
      <c r="N55" s="3" t="s">
        <v>61</v>
      </c>
      <c r="O55" s="100">
        <f>ROUND((F55+I55+L55)/3,5)</f>
        <v>31.476669999999999</v>
      </c>
      <c r="P55" s="19">
        <v>8</v>
      </c>
      <c r="Q55" s="19">
        <v>19062</v>
      </c>
      <c r="R55" s="99">
        <f>ROUND(P55/Q55*100000,5)</f>
        <v>41.968310000000002</v>
      </c>
      <c r="S55" s="132"/>
      <c r="T55" s="218"/>
      <c r="U55" s="180"/>
      <c r="V55" s="138"/>
      <c r="W55" s="140"/>
      <c r="Y55" s="44">
        <v>3</v>
      </c>
      <c r="Z55" s="95"/>
      <c r="AA55" s="24">
        <f>O55</f>
        <v>31.476669999999999</v>
      </c>
      <c r="AB55" s="24">
        <f>R55</f>
        <v>41.968310000000002</v>
      </c>
    </row>
    <row r="56" spans="1:31" ht="41.25" hidden="1" customHeight="1" x14ac:dyDescent="0.25">
      <c r="A56" s="141" t="s">
        <v>29</v>
      </c>
      <c r="B56" s="143" t="s">
        <v>56</v>
      </c>
      <c r="C56" s="145" t="s">
        <v>173</v>
      </c>
      <c r="D56" s="56"/>
      <c r="E56" s="56"/>
      <c r="F56" s="127" t="s">
        <v>61</v>
      </c>
      <c r="G56" s="51"/>
      <c r="H56" s="51"/>
      <c r="I56" s="127" t="s">
        <v>61</v>
      </c>
      <c r="J56" s="51"/>
      <c r="K56" s="51"/>
      <c r="L56" s="127" t="s">
        <v>61</v>
      </c>
      <c r="M56" s="11" t="s">
        <v>172</v>
      </c>
      <c r="N56" s="11" t="s">
        <v>170</v>
      </c>
      <c r="O56" s="11" t="s">
        <v>171</v>
      </c>
      <c r="P56" s="11" t="s">
        <v>172</v>
      </c>
      <c r="Q56" s="11" t="s">
        <v>170</v>
      </c>
      <c r="R56" s="11" t="s">
        <v>171</v>
      </c>
      <c r="S56" s="175" t="s">
        <v>68</v>
      </c>
      <c r="T56" s="133" t="e">
        <f>R57/O57-1</f>
        <v>#DIV/0!</v>
      </c>
      <c r="U56" s="177"/>
      <c r="V56" s="137">
        <v>0</v>
      </c>
      <c r="W56" s="139"/>
      <c r="Z56" s="93" t="s">
        <v>62</v>
      </c>
      <c r="AA56" s="24"/>
      <c r="AB56" s="24"/>
    </row>
    <row r="57" spans="1:31" ht="65.25" hidden="1" customHeight="1" x14ac:dyDescent="0.25">
      <c r="A57" s="142"/>
      <c r="B57" s="144"/>
      <c r="C57" s="146"/>
      <c r="D57" s="57"/>
      <c r="E57" s="57"/>
      <c r="F57" s="128"/>
      <c r="G57" s="52"/>
      <c r="H57" s="52"/>
      <c r="I57" s="128"/>
      <c r="J57" s="52"/>
      <c r="K57" s="52"/>
      <c r="L57" s="128"/>
      <c r="M57" s="7"/>
      <c r="N57" s="7"/>
      <c r="O57" s="13" t="e">
        <f>ROUND(M57/N57,4)</f>
        <v>#DIV/0!</v>
      </c>
      <c r="P57" s="7"/>
      <c r="Q57" s="7"/>
      <c r="R57" s="13" t="e">
        <f>ROUND(P57/Q57,4)</f>
        <v>#DIV/0!</v>
      </c>
      <c r="S57" s="176"/>
      <c r="T57" s="134"/>
      <c r="U57" s="178"/>
      <c r="V57" s="138"/>
      <c r="W57" s="140"/>
      <c r="Z57" s="92"/>
      <c r="AA57" s="24">
        <f>IFERROR(ROUND(M57/N57,5),0)</f>
        <v>0</v>
      </c>
      <c r="AB57" s="24">
        <f>IFERROR(ROUND(P57/Q57,5),0)</f>
        <v>0</v>
      </c>
    </row>
    <row r="58" spans="1:31" ht="24.75" hidden="1" customHeight="1" x14ac:dyDescent="0.25">
      <c r="A58" s="141" t="s">
        <v>30</v>
      </c>
      <c r="B58" s="143" t="s">
        <v>57</v>
      </c>
      <c r="C58" s="145" t="s">
        <v>176</v>
      </c>
      <c r="D58" s="56"/>
      <c r="E58" s="56"/>
      <c r="F58" s="127" t="s">
        <v>61</v>
      </c>
      <c r="G58" s="51"/>
      <c r="H58" s="51"/>
      <c r="I58" s="127" t="s">
        <v>61</v>
      </c>
      <c r="J58" s="51"/>
      <c r="K58" s="51"/>
      <c r="L58" s="127" t="s">
        <v>61</v>
      </c>
      <c r="M58" s="11" t="s">
        <v>175</v>
      </c>
      <c r="N58" s="11" t="s">
        <v>177</v>
      </c>
      <c r="O58" s="11" t="s">
        <v>174</v>
      </c>
      <c r="P58" s="11" t="s">
        <v>175</v>
      </c>
      <c r="Q58" s="11" t="s">
        <v>177</v>
      </c>
      <c r="R58" s="11" t="s">
        <v>174</v>
      </c>
      <c r="S58" s="175" t="s">
        <v>178</v>
      </c>
      <c r="T58" s="133" t="e">
        <f>R59</f>
        <v>#DIV/0!</v>
      </c>
      <c r="U58" s="177"/>
      <c r="V58" s="137">
        <v>0</v>
      </c>
      <c r="W58" s="139"/>
      <c r="Z58" s="93" t="s">
        <v>62</v>
      </c>
      <c r="AA58" s="24"/>
      <c r="AB58" s="24"/>
    </row>
    <row r="59" spans="1:31" ht="108" hidden="1" customHeight="1" x14ac:dyDescent="0.25">
      <c r="A59" s="142"/>
      <c r="B59" s="144"/>
      <c r="C59" s="146"/>
      <c r="D59" s="57"/>
      <c r="E59" s="57"/>
      <c r="F59" s="128"/>
      <c r="G59" s="52"/>
      <c r="H59" s="52"/>
      <c r="I59" s="128"/>
      <c r="J59" s="52"/>
      <c r="K59" s="52"/>
      <c r="L59" s="128"/>
      <c r="M59" s="7"/>
      <c r="N59" s="7"/>
      <c r="O59" s="13" t="e">
        <f>ROUND(M59/N59,4)</f>
        <v>#DIV/0!</v>
      </c>
      <c r="P59" s="7"/>
      <c r="Q59" s="7"/>
      <c r="R59" s="13" t="e">
        <f>ROUND(P59/Q59,4)</f>
        <v>#DIV/0!</v>
      </c>
      <c r="S59" s="176"/>
      <c r="T59" s="134"/>
      <c r="U59" s="178"/>
      <c r="V59" s="138"/>
      <c r="W59" s="140"/>
      <c r="Z59" s="94"/>
      <c r="AA59" s="24">
        <f>IFERROR(ROUND(M59/N59,5),0)</f>
        <v>0</v>
      </c>
      <c r="AB59" s="24">
        <f>IFERROR(ROUND(P59/Q59,5),0)</f>
        <v>0</v>
      </c>
    </row>
    <row r="60" spans="1:31" ht="25.5" hidden="1" customHeight="1" x14ac:dyDescent="0.25">
      <c r="A60" s="147" t="s">
        <v>31</v>
      </c>
      <c r="B60" s="139" t="s">
        <v>58</v>
      </c>
      <c r="C60" s="139" t="s">
        <v>180</v>
      </c>
      <c r="D60" s="49"/>
      <c r="E60" s="49"/>
      <c r="F60" s="127" t="s">
        <v>61</v>
      </c>
      <c r="G60" s="51"/>
      <c r="H60" s="51"/>
      <c r="I60" s="127" t="s">
        <v>61</v>
      </c>
      <c r="J60" s="51"/>
      <c r="K60" s="51"/>
      <c r="L60" s="127" t="s">
        <v>61</v>
      </c>
      <c r="M60" s="11" t="s">
        <v>182</v>
      </c>
      <c r="N60" s="11" t="s">
        <v>183</v>
      </c>
      <c r="O60" s="11" t="s">
        <v>181</v>
      </c>
      <c r="P60" s="11" t="s">
        <v>182</v>
      </c>
      <c r="Q60" s="11" t="s">
        <v>183</v>
      </c>
      <c r="R60" s="11" t="s">
        <v>181</v>
      </c>
      <c r="S60" s="175" t="s">
        <v>68</v>
      </c>
      <c r="T60" s="133" t="e">
        <f>R61/O61-1</f>
        <v>#DIV/0!</v>
      </c>
      <c r="U60" s="177"/>
      <c r="V60" s="137">
        <v>0</v>
      </c>
      <c r="W60" s="139"/>
      <c r="Z60" s="92"/>
      <c r="AA60" s="24"/>
      <c r="AB60" s="24"/>
    </row>
    <row r="61" spans="1:31" ht="142.5" hidden="1" customHeight="1" x14ac:dyDescent="0.25">
      <c r="A61" s="148"/>
      <c r="B61" s="140"/>
      <c r="C61" s="140"/>
      <c r="D61" s="50"/>
      <c r="E61" s="50"/>
      <c r="F61" s="128"/>
      <c r="G61" s="52"/>
      <c r="H61" s="52"/>
      <c r="I61" s="128"/>
      <c r="J61" s="52"/>
      <c r="K61" s="52"/>
      <c r="L61" s="128"/>
      <c r="M61" s="19"/>
      <c r="N61" s="19"/>
      <c r="O61" s="16" t="e">
        <f>ROUND(M61/N61*100000,2)</f>
        <v>#DIV/0!</v>
      </c>
      <c r="P61" s="19"/>
      <c r="Q61" s="19"/>
      <c r="R61" s="16" t="e">
        <f>ROUND(P61/Q61*100000,2)</f>
        <v>#DIV/0!</v>
      </c>
      <c r="S61" s="176"/>
      <c r="T61" s="134"/>
      <c r="U61" s="178"/>
      <c r="V61" s="138"/>
      <c r="W61" s="140"/>
      <c r="Z61" s="92"/>
      <c r="AA61" s="24">
        <f>IFERROR(ROUND(M61/N61,5),0)</f>
        <v>0</v>
      </c>
      <c r="AB61" s="24">
        <f>IFERROR(ROUND(P61/Q61,5),0)</f>
        <v>0</v>
      </c>
    </row>
    <row r="62" spans="1:31" ht="21" hidden="1" customHeight="1" x14ac:dyDescent="0.25">
      <c r="A62" s="147" t="s">
        <v>32</v>
      </c>
      <c r="B62" s="139" t="s">
        <v>59</v>
      </c>
      <c r="C62" s="139" t="s">
        <v>184</v>
      </c>
      <c r="D62" s="49"/>
      <c r="E62" s="49"/>
      <c r="F62" s="127" t="s">
        <v>61</v>
      </c>
      <c r="G62" s="51"/>
      <c r="H62" s="51"/>
      <c r="I62" s="127" t="s">
        <v>61</v>
      </c>
      <c r="J62" s="51"/>
      <c r="K62" s="51"/>
      <c r="L62" s="127" t="s">
        <v>61</v>
      </c>
      <c r="M62" s="11" t="s">
        <v>186</v>
      </c>
      <c r="N62" s="11" t="s">
        <v>185</v>
      </c>
      <c r="O62" s="11" t="s">
        <v>187</v>
      </c>
      <c r="P62" s="11" t="s">
        <v>186</v>
      </c>
      <c r="Q62" s="11" t="s">
        <v>185</v>
      </c>
      <c r="R62" s="11" t="s">
        <v>187</v>
      </c>
      <c r="S62" s="175" t="s">
        <v>68</v>
      </c>
      <c r="T62" s="133" t="e">
        <f>R63/O63-1</f>
        <v>#DIV/0!</v>
      </c>
      <c r="U62" s="177"/>
      <c r="V62" s="137">
        <v>0</v>
      </c>
      <c r="W62" s="139"/>
      <c r="Z62" s="92"/>
      <c r="AA62" s="24"/>
      <c r="AB62" s="24"/>
    </row>
    <row r="63" spans="1:31" ht="145.5" hidden="1" customHeight="1" x14ac:dyDescent="0.25">
      <c r="A63" s="148"/>
      <c r="B63" s="140"/>
      <c r="C63" s="140"/>
      <c r="D63" s="50"/>
      <c r="E63" s="50"/>
      <c r="F63" s="128"/>
      <c r="G63" s="52"/>
      <c r="H63" s="52"/>
      <c r="I63" s="128"/>
      <c r="J63" s="52"/>
      <c r="K63" s="52"/>
      <c r="L63" s="128"/>
      <c r="M63" s="19"/>
      <c r="N63" s="19"/>
      <c r="O63" s="16" t="e">
        <f>ROUND(M63/N63*100000,2)</f>
        <v>#DIV/0!</v>
      </c>
      <c r="P63" s="19"/>
      <c r="Q63" s="19"/>
      <c r="R63" s="16" t="e">
        <f>ROUND(P63/Q63*100000,2)</f>
        <v>#DIV/0!</v>
      </c>
      <c r="S63" s="176"/>
      <c r="T63" s="134"/>
      <c r="U63" s="178"/>
      <c r="V63" s="138"/>
      <c r="W63" s="140"/>
      <c r="Z63" s="92"/>
      <c r="AA63" s="24">
        <f>IFERROR(ROUND(M63/N63,5),0)</f>
        <v>0</v>
      </c>
      <c r="AB63" s="24">
        <f>IFERROR(ROUND(P63/Q63,5),0)</f>
        <v>0</v>
      </c>
    </row>
    <row r="64" spans="1:31" ht="27" hidden="1" customHeight="1" x14ac:dyDescent="0.25">
      <c r="A64" s="141" t="s">
        <v>33</v>
      </c>
      <c r="B64" s="143" t="s">
        <v>60</v>
      </c>
      <c r="C64" s="145" t="s">
        <v>188</v>
      </c>
      <c r="D64" s="56"/>
      <c r="E64" s="56"/>
      <c r="F64" s="127" t="s">
        <v>61</v>
      </c>
      <c r="G64" s="51"/>
      <c r="H64" s="51"/>
      <c r="I64" s="127" t="s">
        <v>61</v>
      </c>
      <c r="J64" s="51"/>
      <c r="K64" s="51"/>
      <c r="L64" s="127" t="s">
        <v>61</v>
      </c>
      <c r="M64" s="11" t="s">
        <v>190</v>
      </c>
      <c r="N64" s="11" t="s">
        <v>189</v>
      </c>
      <c r="O64" s="11" t="s">
        <v>191</v>
      </c>
      <c r="P64" s="11" t="s">
        <v>190</v>
      </c>
      <c r="Q64" s="11" t="s">
        <v>189</v>
      </c>
      <c r="R64" s="11" t="s">
        <v>191</v>
      </c>
      <c r="S64" s="175" t="s">
        <v>179</v>
      </c>
      <c r="T64" s="133" t="e">
        <f>R65</f>
        <v>#DIV/0!</v>
      </c>
      <c r="U64" s="177"/>
      <c r="V64" s="137">
        <v>0</v>
      </c>
      <c r="W64" s="139"/>
      <c r="Z64" s="93" t="s">
        <v>62</v>
      </c>
      <c r="AA64" s="24"/>
      <c r="AB64" s="24"/>
    </row>
    <row r="65" spans="1:31" ht="136.5" hidden="1" customHeight="1" x14ac:dyDescent="0.25">
      <c r="A65" s="142"/>
      <c r="B65" s="144"/>
      <c r="C65" s="146"/>
      <c r="D65" s="57"/>
      <c r="E65" s="57"/>
      <c r="F65" s="128"/>
      <c r="G65" s="52"/>
      <c r="H65" s="52"/>
      <c r="I65" s="128"/>
      <c r="J65" s="52"/>
      <c r="K65" s="52"/>
      <c r="L65" s="128"/>
      <c r="M65" s="7"/>
      <c r="N65" s="7"/>
      <c r="O65" s="13" t="e">
        <f>ROUND(M65/N65,4)</f>
        <v>#DIV/0!</v>
      </c>
      <c r="P65" s="7"/>
      <c r="Q65" s="7"/>
      <c r="R65" s="13" t="e">
        <f>ROUND(P65/Q65,4)</f>
        <v>#DIV/0!</v>
      </c>
      <c r="S65" s="176"/>
      <c r="T65" s="134"/>
      <c r="U65" s="178"/>
      <c r="V65" s="138"/>
      <c r="W65" s="140"/>
      <c r="Z65" s="94"/>
      <c r="AA65" s="24">
        <f>IFERROR(ROUND(M65/N65,5),0)</f>
        <v>0</v>
      </c>
      <c r="AB65" s="24">
        <f>IFERROR(ROUND(P65/Q65,5),0)</f>
        <v>0</v>
      </c>
    </row>
    <row r="67" spans="1:31" s="12" customFormat="1" x14ac:dyDescent="0.25">
      <c r="A67" s="25"/>
      <c r="B67" s="25" t="s">
        <v>195</v>
      </c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59">
        <f>SUM(U42:U66)</f>
        <v>5.5</v>
      </c>
      <c r="V67" s="25"/>
      <c r="W67" s="25"/>
      <c r="Y67" s="45">
        <f>SUM(Y43:Y66)</f>
        <v>10</v>
      </c>
      <c r="Z67" s="96"/>
      <c r="AE67" s="114"/>
    </row>
    <row r="70" spans="1:31" x14ac:dyDescent="0.25">
      <c r="S70" s="30" t="s">
        <v>199</v>
      </c>
      <c r="T70" s="30" t="s">
        <v>198</v>
      </c>
      <c r="U70" s="62">
        <f>COUNT(U42:U55)-COUNTIFS(U42:U55,0)</f>
        <v>6</v>
      </c>
      <c r="V70">
        <v>7</v>
      </c>
      <c r="W70" s="29">
        <f>U70/V70</f>
        <v>0.8571428571428571</v>
      </c>
    </row>
    <row r="71" spans="1:31" x14ac:dyDescent="0.25">
      <c r="S71" s="30" t="s">
        <v>199</v>
      </c>
      <c r="T71" s="30" t="s">
        <v>197</v>
      </c>
      <c r="U71" s="63">
        <f>U67</f>
        <v>5.5</v>
      </c>
      <c r="V71">
        <v>10</v>
      </c>
      <c r="W71" s="29">
        <f>U71/V71</f>
        <v>0.55000000000000004</v>
      </c>
    </row>
  </sheetData>
  <mergeCells count="348">
    <mergeCell ref="B2:X2"/>
    <mergeCell ref="B3:X3"/>
    <mergeCell ref="A5:B8"/>
    <mergeCell ref="S6:T7"/>
    <mergeCell ref="U6:U8"/>
    <mergeCell ref="V6:V8"/>
    <mergeCell ref="W6:W8"/>
    <mergeCell ref="D5:W5"/>
    <mergeCell ref="D6:R6"/>
    <mergeCell ref="A12:A13"/>
    <mergeCell ref="B12:B13"/>
    <mergeCell ref="C12:C13"/>
    <mergeCell ref="F12:F13"/>
    <mergeCell ref="I12:I13"/>
    <mergeCell ref="M7:O7"/>
    <mergeCell ref="P7:R7"/>
    <mergeCell ref="A10:A11"/>
    <mergeCell ref="B10:B11"/>
    <mergeCell ref="C10:C11"/>
    <mergeCell ref="F10:F11"/>
    <mergeCell ref="I10:I11"/>
    <mergeCell ref="L10:L11"/>
    <mergeCell ref="L12:L13"/>
    <mergeCell ref="D7:L7"/>
    <mergeCell ref="S12:S13"/>
    <mergeCell ref="T12:T13"/>
    <mergeCell ref="U12:U13"/>
    <mergeCell ref="V12:V13"/>
    <mergeCell ref="W12:W13"/>
    <mergeCell ref="S10:S11"/>
    <mergeCell ref="T10:T11"/>
    <mergeCell ref="U10:U11"/>
    <mergeCell ref="V10:V11"/>
    <mergeCell ref="W10:W11"/>
    <mergeCell ref="A16:A17"/>
    <mergeCell ref="B16:B17"/>
    <mergeCell ref="C16:C17"/>
    <mergeCell ref="F16:F17"/>
    <mergeCell ref="I16:I17"/>
    <mergeCell ref="A14:A15"/>
    <mergeCell ref="B14:B15"/>
    <mergeCell ref="C14:C15"/>
    <mergeCell ref="F14:F15"/>
    <mergeCell ref="I14:I15"/>
    <mergeCell ref="L16:L17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L14:L15"/>
    <mergeCell ref="A20:A21"/>
    <mergeCell ref="B20:B21"/>
    <mergeCell ref="C20:C21"/>
    <mergeCell ref="F20:F21"/>
    <mergeCell ref="I20:I21"/>
    <mergeCell ref="A18:A19"/>
    <mergeCell ref="B18:B19"/>
    <mergeCell ref="C18:C19"/>
    <mergeCell ref="F18:F19"/>
    <mergeCell ref="I18:I19"/>
    <mergeCell ref="L20:L21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L18:L19"/>
    <mergeCell ref="A24:A25"/>
    <mergeCell ref="B24:B25"/>
    <mergeCell ref="C24:C25"/>
    <mergeCell ref="F24:F25"/>
    <mergeCell ref="I24:I25"/>
    <mergeCell ref="A22:A23"/>
    <mergeCell ref="B22:B23"/>
    <mergeCell ref="C22:C23"/>
    <mergeCell ref="F22:F23"/>
    <mergeCell ref="I22:I23"/>
    <mergeCell ref="L24:L25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L22:L23"/>
    <mergeCell ref="A28:A29"/>
    <mergeCell ref="B28:B29"/>
    <mergeCell ref="C28:C29"/>
    <mergeCell ref="F28:F29"/>
    <mergeCell ref="I28:I29"/>
    <mergeCell ref="A26:A27"/>
    <mergeCell ref="B26:B27"/>
    <mergeCell ref="C26:C27"/>
    <mergeCell ref="F26:F27"/>
    <mergeCell ref="I26:I27"/>
    <mergeCell ref="L28:L29"/>
    <mergeCell ref="S28:S29"/>
    <mergeCell ref="T28:T29"/>
    <mergeCell ref="U28:U29"/>
    <mergeCell ref="V28:V29"/>
    <mergeCell ref="W28:W29"/>
    <mergeCell ref="S26:S27"/>
    <mergeCell ref="T26:T27"/>
    <mergeCell ref="U26:U27"/>
    <mergeCell ref="V26:V27"/>
    <mergeCell ref="W26:W27"/>
    <mergeCell ref="L26:L27"/>
    <mergeCell ref="A32:A33"/>
    <mergeCell ref="B32:B33"/>
    <mergeCell ref="C32:C33"/>
    <mergeCell ref="F32:F33"/>
    <mergeCell ref="I32:I33"/>
    <mergeCell ref="A30:A31"/>
    <mergeCell ref="B30:B31"/>
    <mergeCell ref="C30:C31"/>
    <mergeCell ref="F30:F31"/>
    <mergeCell ref="I30:I31"/>
    <mergeCell ref="L32:L33"/>
    <mergeCell ref="S32:S33"/>
    <mergeCell ref="T32:T33"/>
    <mergeCell ref="U32:U33"/>
    <mergeCell ref="V32:V33"/>
    <mergeCell ref="W32:W33"/>
    <mergeCell ref="S30:S31"/>
    <mergeCell ref="T30:T31"/>
    <mergeCell ref="U30:U31"/>
    <mergeCell ref="V30:V31"/>
    <mergeCell ref="W30:W31"/>
    <mergeCell ref="L30:L31"/>
    <mergeCell ref="A36:A37"/>
    <mergeCell ref="B36:B37"/>
    <mergeCell ref="C36:C37"/>
    <mergeCell ref="F36:F37"/>
    <mergeCell ref="I36:I37"/>
    <mergeCell ref="A34:A35"/>
    <mergeCell ref="B34:B35"/>
    <mergeCell ref="C34:C35"/>
    <mergeCell ref="F34:F35"/>
    <mergeCell ref="I34:I35"/>
    <mergeCell ref="L36:L37"/>
    <mergeCell ref="S36:S37"/>
    <mergeCell ref="T36:T37"/>
    <mergeCell ref="U36:U37"/>
    <mergeCell ref="V36:V37"/>
    <mergeCell ref="W36:W37"/>
    <mergeCell ref="S34:S35"/>
    <mergeCell ref="T34:T35"/>
    <mergeCell ref="U34:U35"/>
    <mergeCell ref="V34:V35"/>
    <mergeCell ref="W34:W35"/>
    <mergeCell ref="L34:L35"/>
    <mergeCell ref="V38:V39"/>
    <mergeCell ref="W38:W39"/>
    <mergeCell ref="A40:A41"/>
    <mergeCell ref="B40:B41"/>
    <mergeCell ref="C40:C41"/>
    <mergeCell ref="S40:S41"/>
    <mergeCell ref="T40:T41"/>
    <mergeCell ref="U40:U41"/>
    <mergeCell ref="V40:V41"/>
    <mergeCell ref="W40:W41"/>
    <mergeCell ref="A38:A39"/>
    <mergeCell ref="B38:B39"/>
    <mergeCell ref="C38:C39"/>
    <mergeCell ref="S38:S39"/>
    <mergeCell ref="T38:T39"/>
    <mergeCell ref="U38:U39"/>
    <mergeCell ref="A44:A45"/>
    <mergeCell ref="B44:B45"/>
    <mergeCell ref="C44:C45"/>
    <mergeCell ref="F44:F45"/>
    <mergeCell ref="I44:I45"/>
    <mergeCell ref="A42:A43"/>
    <mergeCell ref="B42:B43"/>
    <mergeCell ref="C42:C43"/>
    <mergeCell ref="F42:F43"/>
    <mergeCell ref="I42:I43"/>
    <mergeCell ref="D42:D43"/>
    <mergeCell ref="E42:E43"/>
    <mergeCell ref="G42:G43"/>
    <mergeCell ref="H42:H43"/>
    <mergeCell ref="U44:U45"/>
    <mergeCell ref="V44:V45"/>
    <mergeCell ref="W44:W45"/>
    <mergeCell ref="S42:S43"/>
    <mergeCell ref="T42:T43"/>
    <mergeCell ref="U42:U43"/>
    <mergeCell ref="V42:V43"/>
    <mergeCell ref="W42:W43"/>
    <mergeCell ref="L42:L43"/>
    <mergeCell ref="A48:A49"/>
    <mergeCell ref="B48:B49"/>
    <mergeCell ref="C48:C49"/>
    <mergeCell ref="F48:F49"/>
    <mergeCell ref="I48:I49"/>
    <mergeCell ref="A46:A47"/>
    <mergeCell ref="B46:B47"/>
    <mergeCell ref="C46:C47"/>
    <mergeCell ref="F46:F47"/>
    <mergeCell ref="I46:I47"/>
    <mergeCell ref="D48:D49"/>
    <mergeCell ref="E48:E49"/>
    <mergeCell ref="G48:G49"/>
    <mergeCell ref="H48:H49"/>
    <mergeCell ref="A52:A53"/>
    <mergeCell ref="B52:B53"/>
    <mergeCell ref="C52:C53"/>
    <mergeCell ref="F52:F53"/>
    <mergeCell ref="I52:I53"/>
    <mergeCell ref="A50:A51"/>
    <mergeCell ref="B50:B51"/>
    <mergeCell ref="C50:C51"/>
    <mergeCell ref="F50:F51"/>
    <mergeCell ref="I50:I51"/>
    <mergeCell ref="D52:D53"/>
    <mergeCell ref="E52:E53"/>
    <mergeCell ref="G52:G53"/>
    <mergeCell ref="H52:H53"/>
    <mergeCell ref="V56:V57"/>
    <mergeCell ref="W56:W57"/>
    <mergeCell ref="L52:L53"/>
    <mergeCell ref="S52:S53"/>
    <mergeCell ref="T52:T53"/>
    <mergeCell ref="U52:U53"/>
    <mergeCell ref="V52:V53"/>
    <mergeCell ref="W52:W53"/>
    <mergeCell ref="S50:S51"/>
    <mergeCell ref="T50:T51"/>
    <mergeCell ref="U50:U51"/>
    <mergeCell ref="V50:V51"/>
    <mergeCell ref="W50:W51"/>
    <mergeCell ref="L50:L51"/>
    <mergeCell ref="A62:A63"/>
    <mergeCell ref="B62:B63"/>
    <mergeCell ref="C62:C63"/>
    <mergeCell ref="F62:F63"/>
    <mergeCell ref="I62:I63"/>
    <mergeCell ref="L62:L63"/>
    <mergeCell ref="S62:S63"/>
    <mergeCell ref="V54:V55"/>
    <mergeCell ref="W54:W55"/>
    <mergeCell ref="A56:A57"/>
    <mergeCell ref="B56:B57"/>
    <mergeCell ref="C56:C57"/>
    <mergeCell ref="F56:F57"/>
    <mergeCell ref="I56:I57"/>
    <mergeCell ref="L56:L57"/>
    <mergeCell ref="S56:S57"/>
    <mergeCell ref="T56:T57"/>
    <mergeCell ref="A54:A55"/>
    <mergeCell ref="B54:B55"/>
    <mergeCell ref="C54:C55"/>
    <mergeCell ref="S54:S55"/>
    <mergeCell ref="T54:T55"/>
    <mergeCell ref="U54:U55"/>
    <mergeCell ref="U56:U57"/>
    <mergeCell ref="T58:T59"/>
    <mergeCell ref="U58:U59"/>
    <mergeCell ref="V58:V59"/>
    <mergeCell ref="W58:W59"/>
    <mergeCell ref="A60:A61"/>
    <mergeCell ref="B60:B61"/>
    <mergeCell ref="C60:C61"/>
    <mergeCell ref="F60:F61"/>
    <mergeCell ref="I60:I61"/>
    <mergeCell ref="L60:L61"/>
    <mergeCell ref="A58:A59"/>
    <mergeCell ref="B58:B59"/>
    <mergeCell ref="C58:C59"/>
    <mergeCell ref="F58:F59"/>
    <mergeCell ref="I58:I59"/>
    <mergeCell ref="L58:L59"/>
    <mergeCell ref="S58:S59"/>
    <mergeCell ref="T62:T63"/>
    <mergeCell ref="U62:U63"/>
    <mergeCell ref="V62:V63"/>
    <mergeCell ref="W62:W63"/>
    <mergeCell ref="S60:S61"/>
    <mergeCell ref="T60:T61"/>
    <mergeCell ref="U60:U61"/>
    <mergeCell ref="V60:V61"/>
    <mergeCell ref="W60:W61"/>
    <mergeCell ref="S64:S65"/>
    <mergeCell ref="T64:T65"/>
    <mergeCell ref="U64:U65"/>
    <mergeCell ref="V64:V65"/>
    <mergeCell ref="W64:W65"/>
    <mergeCell ref="A64:A65"/>
    <mergeCell ref="B64:B65"/>
    <mergeCell ref="C64:C65"/>
    <mergeCell ref="F64:F65"/>
    <mergeCell ref="I64:I65"/>
    <mergeCell ref="L64:L65"/>
    <mergeCell ref="J52:J53"/>
    <mergeCell ref="K52:K53"/>
    <mergeCell ref="J42:J43"/>
    <mergeCell ref="K42:K43"/>
    <mergeCell ref="D44:D45"/>
    <mergeCell ref="E44:E45"/>
    <mergeCell ref="G44:G45"/>
    <mergeCell ref="H44:H45"/>
    <mergeCell ref="J44:J45"/>
    <mergeCell ref="K44:K45"/>
    <mergeCell ref="D46:D47"/>
    <mergeCell ref="E46:E47"/>
    <mergeCell ref="G46:G47"/>
    <mergeCell ref="H46:H47"/>
    <mergeCell ref="J46:J47"/>
    <mergeCell ref="K46:K47"/>
    <mergeCell ref="V1:W1"/>
    <mergeCell ref="J48:J49"/>
    <mergeCell ref="K48:K49"/>
    <mergeCell ref="D50:D51"/>
    <mergeCell ref="E50:E51"/>
    <mergeCell ref="G50:G51"/>
    <mergeCell ref="H50:H51"/>
    <mergeCell ref="J50:J51"/>
    <mergeCell ref="K50:K51"/>
    <mergeCell ref="L48:L49"/>
    <mergeCell ref="S48:S49"/>
    <mergeCell ref="T48:T49"/>
    <mergeCell ref="U48:U49"/>
    <mergeCell ref="V48:V49"/>
    <mergeCell ref="W48:W49"/>
    <mergeCell ref="S46:S47"/>
    <mergeCell ref="T46:T47"/>
    <mergeCell ref="U46:U47"/>
    <mergeCell ref="V46:V47"/>
    <mergeCell ref="W46:W47"/>
    <mergeCell ref="L46:L47"/>
    <mergeCell ref="L44:L45"/>
    <mergeCell ref="S44:S45"/>
    <mergeCell ref="T44:T45"/>
  </mergeCells>
  <printOptions horizontalCentered="1"/>
  <pageMargins left="0.25" right="0.25" top="0.75" bottom="0.75" header="0.3" footer="0.3"/>
  <pageSetup paperSize="9" scale="3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0"/>
  <sheetViews>
    <sheetView showGridLines="0" view="pageBreakPreview" zoomScale="80" zoomScaleNormal="100" zoomScaleSheetLayoutView="80" workbookViewId="0">
      <pane xSplit="3" ySplit="9" topLeftCell="D36" activePane="bottomRight" state="frozen"/>
      <selection pane="topRight" activeCell="D1" sqref="D1"/>
      <selection pane="bottomLeft" activeCell="A9" sqref="A9"/>
      <selection pane="bottomRight" activeCell="T64" sqref="T64:T65"/>
    </sheetView>
  </sheetViews>
  <sheetFormatPr defaultColWidth="8.85546875" defaultRowHeight="15.75" x14ac:dyDescent="0.25"/>
  <cols>
    <col min="1" max="1" width="6.28515625" style="12" customWidth="1"/>
    <col min="2" max="2" width="22" customWidth="1"/>
    <col min="3" max="3" width="46.85546875" customWidth="1"/>
    <col min="4" max="5" width="13" customWidth="1"/>
    <col min="6" max="12" width="11.85546875" customWidth="1"/>
    <col min="13" max="18" width="11" customWidth="1"/>
    <col min="19" max="19" width="22.140625" style="2" customWidth="1"/>
    <col min="20" max="20" width="13.28515625" customWidth="1"/>
    <col min="21" max="21" width="9.42578125" style="61" customWidth="1"/>
    <col min="22" max="22" width="11" customWidth="1"/>
    <col min="23" max="23" width="14.42578125" customWidth="1"/>
    <col min="24" max="24" width="0.140625" hidden="1" customWidth="1"/>
    <col min="25" max="25" width="18.140625" style="47" customWidth="1"/>
    <col min="26" max="26" width="18.140625" style="89" customWidth="1"/>
    <col min="27" max="27" width="10.85546875" customWidth="1"/>
    <col min="28" max="28" width="11.140625" customWidth="1"/>
    <col min="29" max="29" width="0" hidden="1" customWidth="1"/>
  </cols>
  <sheetData>
    <row r="1" spans="1:33" ht="26.25" customHeight="1" x14ac:dyDescent="0.25">
      <c r="T1" s="73"/>
      <c r="U1" s="74"/>
      <c r="V1" s="174" t="s">
        <v>232</v>
      </c>
      <c r="W1" s="174"/>
    </row>
    <row r="2" spans="1:33" ht="42.75" customHeight="1" x14ac:dyDescent="0.25">
      <c r="B2" s="165" t="str">
        <f>СВОД!B1</f>
        <v>Мониторинг достижения значений показателей результативности деятельности за  2022 год (на основании сведений о медицинской помощи за период декабрь 2021г. – ноябрь 2022г.)</v>
      </c>
      <c r="C2" s="165"/>
      <c r="D2" s="165"/>
      <c r="E2" s="165"/>
      <c r="F2" s="165" t="s">
        <v>0</v>
      </c>
      <c r="G2" s="165"/>
      <c r="H2" s="165"/>
      <c r="I2" s="165" t="s">
        <v>0</v>
      </c>
      <c r="J2" s="165"/>
      <c r="K2" s="165"/>
      <c r="L2" s="165" t="s">
        <v>0</v>
      </c>
      <c r="M2" s="165"/>
      <c r="N2" s="165"/>
      <c r="O2" s="165" t="s">
        <v>0</v>
      </c>
      <c r="P2" s="165"/>
      <c r="Q2" s="165"/>
      <c r="R2" s="165"/>
      <c r="S2" s="165" t="s">
        <v>0</v>
      </c>
      <c r="T2" s="165"/>
      <c r="U2" s="165"/>
      <c r="V2" s="165" t="s">
        <v>0</v>
      </c>
      <c r="W2" s="165" t="s">
        <v>0</v>
      </c>
      <c r="X2" s="165" t="s">
        <v>0</v>
      </c>
    </row>
    <row r="3" spans="1:33" ht="27.75" customHeight="1" x14ac:dyDescent="0.25">
      <c r="B3" s="166" t="s">
        <v>235</v>
      </c>
      <c r="C3" s="166"/>
      <c r="D3" s="166"/>
      <c r="E3" s="166"/>
      <c r="F3" s="166" t="s">
        <v>1</v>
      </c>
      <c r="G3" s="166"/>
      <c r="H3" s="166"/>
      <c r="I3" s="166" t="s">
        <v>1</v>
      </c>
      <c r="J3" s="166"/>
      <c r="K3" s="166"/>
      <c r="L3" s="166" t="s">
        <v>1</v>
      </c>
      <c r="M3" s="166"/>
      <c r="N3" s="166"/>
      <c r="O3" s="166" t="s">
        <v>1</v>
      </c>
      <c r="P3" s="166"/>
      <c r="Q3" s="166"/>
      <c r="R3" s="166"/>
      <c r="S3" s="166" t="s">
        <v>1</v>
      </c>
      <c r="T3" s="166"/>
      <c r="U3" s="166"/>
      <c r="V3" s="166" t="s">
        <v>1</v>
      </c>
      <c r="W3" s="166" t="s">
        <v>1</v>
      </c>
      <c r="X3" s="166" t="s">
        <v>1</v>
      </c>
    </row>
    <row r="4" spans="1:33" ht="2.25" customHeight="1" x14ac:dyDescent="0.25"/>
    <row r="5" spans="1:33" ht="16.5" customHeight="1" x14ac:dyDescent="0.25">
      <c r="A5" s="167" t="s">
        <v>69</v>
      </c>
      <c r="B5" s="168"/>
      <c r="C5" s="117"/>
      <c r="D5" s="171" t="s">
        <v>250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3"/>
    </row>
    <row r="6" spans="1:33" ht="16.5" customHeight="1" x14ac:dyDescent="0.25">
      <c r="A6" s="162"/>
      <c r="B6" s="164"/>
      <c r="C6" s="116"/>
      <c r="D6" s="171" t="s">
        <v>2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3"/>
      <c r="S6" s="162" t="s">
        <v>249</v>
      </c>
      <c r="T6" s="164"/>
      <c r="U6" s="169" t="s">
        <v>77</v>
      </c>
      <c r="V6" s="169" t="s">
        <v>3</v>
      </c>
      <c r="W6" s="169" t="s">
        <v>4</v>
      </c>
    </row>
    <row r="7" spans="1:33" ht="35.25" customHeight="1" x14ac:dyDescent="0.25">
      <c r="A7" s="162"/>
      <c r="B7" s="164"/>
      <c r="C7" s="116"/>
      <c r="D7" s="162" t="s">
        <v>5</v>
      </c>
      <c r="E7" s="163"/>
      <c r="F7" s="163"/>
      <c r="G7" s="163"/>
      <c r="H7" s="163"/>
      <c r="I7" s="163"/>
      <c r="J7" s="163"/>
      <c r="K7" s="163"/>
      <c r="L7" s="164"/>
      <c r="M7" s="159" t="s">
        <v>257</v>
      </c>
      <c r="N7" s="160"/>
      <c r="O7" s="161"/>
      <c r="P7" s="159" t="s">
        <v>258</v>
      </c>
      <c r="Q7" s="160"/>
      <c r="R7" s="161"/>
      <c r="S7" s="159"/>
      <c r="T7" s="161"/>
      <c r="U7" s="170"/>
      <c r="V7" s="170"/>
      <c r="W7" s="170"/>
    </row>
    <row r="8" spans="1:33" ht="80.25" customHeight="1" x14ac:dyDescent="0.25">
      <c r="A8" s="159"/>
      <c r="B8" s="161"/>
      <c r="C8" s="115"/>
      <c r="D8" s="118" t="s">
        <v>71</v>
      </c>
      <c r="E8" s="118" t="s">
        <v>72</v>
      </c>
      <c r="F8" s="118" t="s">
        <v>254</v>
      </c>
      <c r="G8" s="118" t="s">
        <v>71</v>
      </c>
      <c r="H8" s="118" t="s">
        <v>72</v>
      </c>
      <c r="I8" s="118" t="s">
        <v>255</v>
      </c>
      <c r="J8" s="118" t="s">
        <v>71</v>
      </c>
      <c r="K8" s="118" t="s">
        <v>72</v>
      </c>
      <c r="L8" s="118" t="s">
        <v>256</v>
      </c>
      <c r="M8" s="118" t="s">
        <v>71</v>
      </c>
      <c r="N8" s="118" t="s">
        <v>72</v>
      </c>
      <c r="O8" s="118" t="s">
        <v>73</v>
      </c>
      <c r="P8" s="118" t="s">
        <v>71</v>
      </c>
      <c r="Q8" s="118" t="s">
        <v>72</v>
      </c>
      <c r="R8" s="118" t="s">
        <v>73</v>
      </c>
      <c r="S8" s="118" t="s">
        <v>78</v>
      </c>
      <c r="T8" s="118" t="s">
        <v>79</v>
      </c>
      <c r="U8" s="170"/>
      <c r="V8" s="170"/>
      <c r="W8" s="170"/>
      <c r="Y8" s="38" t="s">
        <v>222</v>
      </c>
    </row>
    <row r="9" spans="1:33" ht="16.5" customHeight="1" x14ac:dyDescent="0.25">
      <c r="A9" s="9"/>
      <c r="B9" s="9" t="s">
        <v>6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53">
        <v>20</v>
      </c>
      <c r="V9" s="9">
        <v>21</v>
      </c>
      <c r="W9" s="9">
        <v>22</v>
      </c>
      <c r="Y9" s="39"/>
    </row>
    <row r="10" spans="1:33" ht="16.5" customHeight="1" x14ac:dyDescent="0.25">
      <c r="A10" s="147" t="s">
        <v>6</v>
      </c>
      <c r="B10" s="139" t="s">
        <v>34</v>
      </c>
      <c r="C10" s="139" t="s">
        <v>70</v>
      </c>
      <c r="D10" s="129" t="s">
        <v>61</v>
      </c>
      <c r="E10" s="127" t="s">
        <v>61</v>
      </c>
      <c r="F10" s="127" t="s">
        <v>61</v>
      </c>
      <c r="G10" s="127" t="s">
        <v>61</v>
      </c>
      <c r="H10" s="127" t="s">
        <v>61</v>
      </c>
      <c r="I10" s="127" t="s">
        <v>61</v>
      </c>
      <c r="J10" s="127" t="s">
        <v>61</v>
      </c>
      <c r="K10" s="127" t="s">
        <v>61</v>
      </c>
      <c r="L10" s="127" t="s">
        <v>61</v>
      </c>
      <c r="M10" s="1" t="s">
        <v>75</v>
      </c>
      <c r="N10" s="1" t="s">
        <v>76</v>
      </c>
      <c r="O10" s="1" t="s">
        <v>74</v>
      </c>
      <c r="P10" s="1" t="s">
        <v>75</v>
      </c>
      <c r="Q10" s="1" t="s">
        <v>76</v>
      </c>
      <c r="R10" s="1" t="s">
        <v>74</v>
      </c>
      <c r="S10" s="131" t="s">
        <v>264</v>
      </c>
      <c r="T10" s="217">
        <f>R11/O11-1</f>
        <v>0.21537926235212246</v>
      </c>
      <c r="U10" s="196">
        <v>1</v>
      </c>
      <c r="V10" s="137">
        <v>1</v>
      </c>
      <c r="W10" s="157"/>
      <c r="Y10" s="48"/>
      <c r="AA10" s="24"/>
      <c r="AB10" s="24"/>
    </row>
    <row r="11" spans="1:33" ht="219.75" customHeight="1" x14ac:dyDescent="0.25">
      <c r="A11" s="148"/>
      <c r="B11" s="140"/>
      <c r="C11" s="140"/>
      <c r="D11" s="130"/>
      <c r="E11" s="128"/>
      <c r="F11" s="128"/>
      <c r="G11" s="128"/>
      <c r="H11" s="128"/>
      <c r="I11" s="128"/>
      <c r="J11" s="128"/>
      <c r="K11" s="128"/>
      <c r="L11" s="128"/>
      <c r="M11" s="19">
        <f>1381+4901+639+232</f>
        <v>7153</v>
      </c>
      <c r="N11" s="19">
        <f>213635+17544+1336+16365</f>
        <v>248880</v>
      </c>
      <c r="O11" s="221">
        <f>ROUND(M11/N11,5)</f>
        <v>2.8740000000000002E-2</v>
      </c>
      <c r="P11" s="19">
        <f>6660+1586+426+286</f>
        <v>8958</v>
      </c>
      <c r="Q11" s="19">
        <f>22029+2093+214395+17904</f>
        <v>256421</v>
      </c>
      <c r="R11" s="221">
        <f>ROUND(P11/Q11,5)</f>
        <v>3.4930000000000003E-2</v>
      </c>
      <c r="S11" s="132"/>
      <c r="T11" s="218"/>
      <c r="U11" s="197"/>
      <c r="V11" s="138"/>
      <c r="W11" s="158"/>
      <c r="Y11" s="40">
        <v>1</v>
      </c>
      <c r="Z11" s="90"/>
      <c r="AA11" s="24">
        <f>ROUND(M11/N11,5)</f>
        <v>2.8740000000000002E-2</v>
      </c>
      <c r="AB11" s="24">
        <f>ROUND(P11/Q11,5)</f>
        <v>3.4930000000000003E-2</v>
      </c>
      <c r="AD11" s="103"/>
      <c r="AE11" s="103"/>
      <c r="AF11" s="104"/>
      <c r="AG11" s="104"/>
    </row>
    <row r="12" spans="1:33" ht="24" customHeight="1" x14ac:dyDescent="0.25">
      <c r="A12" s="147" t="s">
        <v>7</v>
      </c>
      <c r="B12" s="139" t="s">
        <v>35</v>
      </c>
      <c r="C12" s="139" t="s">
        <v>85</v>
      </c>
      <c r="D12" s="129" t="s">
        <v>61</v>
      </c>
      <c r="E12" s="127" t="s">
        <v>61</v>
      </c>
      <c r="F12" s="127" t="s">
        <v>61</v>
      </c>
      <c r="G12" s="127" t="s">
        <v>61</v>
      </c>
      <c r="H12" s="127" t="s">
        <v>61</v>
      </c>
      <c r="I12" s="127" t="s">
        <v>61</v>
      </c>
      <c r="J12" s="127" t="s">
        <v>61</v>
      </c>
      <c r="K12" s="127" t="s">
        <v>61</v>
      </c>
      <c r="L12" s="127" t="s">
        <v>61</v>
      </c>
      <c r="M12" s="11" t="s">
        <v>83</v>
      </c>
      <c r="N12" s="11" t="s">
        <v>84</v>
      </c>
      <c r="O12" s="11" t="s">
        <v>82</v>
      </c>
      <c r="P12" s="11" t="s">
        <v>83</v>
      </c>
      <c r="Q12" s="11" t="s">
        <v>84</v>
      </c>
      <c r="R12" s="11" t="s">
        <v>82</v>
      </c>
      <c r="S12" s="131" t="s">
        <v>265</v>
      </c>
      <c r="T12" s="215">
        <f>R13/O13-1</f>
        <v>-0.47265756373175494</v>
      </c>
      <c r="U12" s="194">
        <v>0</v>
      </c>
      <c r="V12" s="137">
        <v>1</v>
      </c>
      <c r="W12" s="139"/>
      <c r="Y12" s="40"/>
      <c r="Z12" s="90"/>
      <c r="AA12" s="24"/>
      <c r="AB12" s="24"/>
    </row>
    <row r="13" spans="1:33" ht="165.75" customHeight="1" x14ac:dyDescent="0.25">
      <c r="A13" s="148"/>
      <c r="B13" s="140"/>
      <c r="C13" s="140"/>
      <c r="D13" s="130"/>
      <c r="E13" s="128"/>
      <c r="F13" s="128"/>
      <c r="G13" s="128"/>
      <c r="H13" s="128"/>
      <c r="I13" s="128"/>
      <c r="J13" s="128"/>
      <c r="K13" s="128"/>
      <c r="L13" s="128"/>
      <c r="M13" s="19">
        <v>84</v>
      </c>
      <c r="N13" s="19">
        <v>565</v>
      </c>
      <c r="O13" s="221">
        <f>ROUND(M13/N13,5)</f>
        <v>0.14867</v>
      </c>
      <c r="P13" s="19">
        <v>49</v>
      </c>
      <c r="Q13" s="19">
        <v>625</v>
      </c>
      <c r="R13" s="221">
        <f>ROUND(P13/Q13,5)</f>
        <v>7.8399999999999997E-2</v>
      </c>
      <c r="S13" s="132"/>
      <c r="T13" s="216"/>
      <c r="U13" s="195"/>
      <c r="V13" s="138"/>
      <c r="W13" s="140"/>
      <c r="Y13" s="40">
        <v>2</v>
      </c>
      <c r="Z13" s="90" t="s">
        <v>80</v>
      </c>
      <c r="AA13" s="24">
        <f>ROUND(M13/N13,5)</f>
        <v>0.14867</v>
      </c>
      <c r="AB13" s="24">
        <f>ROUND(P13/Q13,5)</f>
        <v>7.8399999999999997E-2</v>
      </c>
      <c r="AF13" s="104"/>
      <c r="AG13" s="104"/>
    </row>
    <row r="14" spans="1:33" ht="33.75" customHeight="1" x14ac:dyDescent="0.25">
      <c r="A14" s="147" t="s">
        <v>8</v>
      </c>
      <c r="B14" s="139" t="s">
        <v>36</v>
      </c>
      <c r="C14" s="139" t="s">
        <v>89</v>
      </c>
      <c r="D14" s="129" t="s">
        <v>61</v>
      </c>
      <c r="E14" s="127" t="s">
        <v>61</v>
      </c>
      <c r="F14" s="127" t="s">
        <v>61</v>
      </c>
      <c r="G14" s="127" t="s">
        <v>61</v>
      </c>
      <c r="H14" s="127" t="s">
        <v>61</v>
      </c>
      <c r="I14" s="127" t="s">
        <v>61</v>
      </c>
      <c r="J14" s="127" t="s">
        <v>61</v>
      </c>
      <c r="K14" s="127" t="s">
        <v>61</v>
      </c>
      <c r="L14" s="127" t="s">
        <v>61</v>
      </c>
      <c r="M14" s="11" t="s">
        <v>87</v>
      </c>
      <c r="N14" s="11" t="s">
        <v>88</v>
      </c>
      <c r="O14" s="11" t="s">
        <v>86</v>
      </c>
      <c r="P14" s="11" t="s">
        <v>87</v>
      </c>
      <c r="Q14" s="11" t="s">
        <v>88</v>
      </c>
      <c r="R14" s="11" t="s">
        <v>86</v>
      </c>
      <c r="S14" s="131" t="s">
        <v>266</v>
      </c>
      <c r="T14" s="149">
        <f>IFERROR(R15/O15-1,0)</f>
        <v>0</v>
      </c>
      <c r="U14" s="194">
        <v>0</v>
      </c>
      <c r="V14" s="137">
        <v>1</v>
      </c>
      <c r="W14" s="139"/>
      <c r="Y14" s="40"/>
      <c r="Z14" s="90"/>
      <c r="AA14" s="24"/>
      <c r="AB14" s="24"/>
    </row>
    <row r="15" spans="1:33" ht="152.25" customHeight="1" x14ac:dyDescent="0.25">
      <c r="A15" s="148"/>
      <c r="B15" s="140"/>
      <c r="C15" s="140"/>
      <c r="D15" s="130"/>
      <c r="E15" s="128"/>
      <c r="F15" s="128"/>
      <c r="G15" s="128"/>
      <c r="H15" s="128"/>
      <c r="I15" s="128"/>
      <c r="J15" s="128"/>
      <c r="K15" s="128"/>
      <c r="L15" s="128"/>
      <c r="M15" s="19">
        <v>0</v>
      </c>
      <c r="N15" s="19">
        <v>88</v>
      </c>
      <c r="O15" s="221">
        <f>ROUND(M15/N15,5)</f>
        <v>0</v>
      </c>
      <c r="P15" s="19">
        <v>0</v>
      </c>
      <c r="Q15" s="19">
        <v>101</v>
      </c>
      <c r="R15" s="221">
        <f>ROUND(P15/Q15,5)</f>
        <v>0</v>
      </c>
      <c r="S15" s="132"/>
      <c r="T15" s="150"/>
      <c r="U15" s="195"/>
      <c r="V15" s="138"/>
      <c r="W15" s="140"/>
      <c r="Y15" s="40">
        <v>1</v>
      </c>
      <c r="Z15" s="90" t="s">
        <v>80</v>
      </c>
      <c r="AA15" s="24">
        <f>ROUND(M15/N15,5)</f>
        <v>0</v>
      </c>
      <c r="AB15" s="24">
        <f>ROUND(P15/Q15,5)</f>
        <v>0</v>
      </c>
      <c r="AF15" s="104">
        <f>AD15-AA15</f>
        <v>0</v>
      </c>
      <c r="AG15" s="104">
        <f>AE15-AB15</f>
        <v>0</v>
      </c>
    </row>
    <row r="16" spans="1:33" ht="29.25" customHeight="1" x14ac:dyDescent="0.25">
      <c r="A16" s="147" t="s">
        <v>9</v>
      </c>
      <c r="B16" s="139" t="s">
        <v>37</v>
      </c>
      <c r="C16" s="139" t="s">
        <v>94</v>
      </c>
      <c r="D16" s="129" t="s">
        <v>61</v>
      </c>
      <c r="E16" s="127" t="s">
        <v>61</v>
      </c>
      <c r="F16" s="127" t="s">
        <v>61</v>
      </c>
      <c r="G16" s="127" t="s">
        <v>61</v>
      </c>
      <c r="H16" s="127" t="s">
        <v>61</v>
      </c>
      <c r="I16" s="127" t="s">
        <v>61</v>
      </c>
      <c r="J16" s="127" t="s">
        <v>61</v>
      </c>
      <c r="K16" s="127" t="s">
        <v>61</v>
      </c>
      <c r="L16" s="127" t="s">
        <v>61</v>
      </c>
      <c r="M16" s="11" t="s">
        <v>91</v>
      </c>
      <c r="N16" s="11" t="s">
        <v>92</v>
      </c>
      <c r="O16" s="11" t="s">
        <v>93</v>
      </c>
      <c r="P16" s="11" t="s">
        <v>91</v>
      </c>
      <c r="Q16" s="11" t="s">
        <v>92</v>
      </c>
      <c r="R16" s="11" t="s">
        <v>93</v>
      </c>
      <c r="S16" s="131" t="s">
        <v>266</v>
      </c>
      <c r="T16" s="217">
        <f>R17/O17-1</f>
        <v>0.23047644047775284</v>
      </c>
      <c r="U16" s="194">
        <v>1</v>
      </c>
      <c r="V16" s="137">
        <v>1</v>
      </c>
      <c r="W16" s="139"/>
      <c r="Y16" s="40"/>
      <c r="Z16" s="90"/>
      <c r="AA16" s="24"/>
      <c r="AB16" s="24"/>
    </row>
    <row r="17" spans="1:33" ht="162.75" customHeight="1" x14ac:dyDescent="0.25">
      <c r="A17" s="148"/>
      <c r="B17" s="140"/>
      <c r="C17" s="140"/>
      <c r="D17" s="130"/>
      <c r="E17" s="128"/>
      <c r="F17" s="128"/>
      <c r="G17" s="128"/>
      <c r="H17" s="128"/>
      <c r="I17" s="128"/>
      <c r="J17" s="128"/>
      <c r="K17" s="128"/>
      <c r="L17" s="128"/>
      <c r="M17" s="19">
        <v>8</v>
      </c>
      <c r="N17" s="19">
        <v>21</v>
      </c>
      <c r="O17" s="221">
        <f>ROUND(M17/N17,5)</f>
        <v>0.38095000000000001</v>
      </c>
      <c r="P17" s="19">
        <v>15</v>
      </c>
      <c r="Q17" s="19">
        <v>32</v>
      </c>
      <c r="R17" s="221">
        <f>ROUND(P17/Q17,5)</f>
        <v>0.46875</v>
      </c>
      <c r="S17" s="132"/>
      <c r="T17" s="218"/>
      <c r="U17" s="195"/>
      <c r="V17" s="138">
        <v>1</v>
      </c>
      <c r="W17" s="140"/>
      <c r="Y17" s="40">
        <v>1</v>
      </c>
      <c r="Z17" s="90"/>
      <c r="AA17" s="24">
        <f>ROUND(M17/N17,5)</f>
        <v>0.38095000000000001</v>
      </c>
      <c r="AB17" s="24">
        <f>ROUND(P17/Q17,5)</f>
        <v>0.46875</v>
      </c>
      <c r="AF17" s="104"/>
      <c r="AG17" s="104"/>
    </row>
    <row r="18" spans="1:33" ht="36" customHeight="1" x14ac:dyDescent="0.25">
      <c r="A18" s="147" t="s">
        <v>10</v>
      </c>
      <c r="B18" s="139" t="s">
        <v>38</v>
      </c>
      <c r="C18" s="139" t="s">
        <v>98</v>
      </c>
      <c r="D18" s="129" t="s">
        <v>61</v>
      </c>
      <c r="E18" s="127" t="s">
        <v>61</v>
      </c>
      <c r="F18" s="127" t="s">
        <v>61</v>
      </c>
      <c r="G18" s="127" t="s">
        <v>61</v>
      </c>
      <c r="H18" s="127" t="s">
        <v>61</v>
      </c>
      <c r="I18" s="127" t="s">
        <v>61</v>
      </c>
      <c r="J18" s="127" t="s">
        <v>61</v>
      </c>
      <c r="K18" s="127" t="s">
        <v>61</v>
      </c>
      <c r="L18" s="127" t="s">
        <v>61</v>
      </c>
      <c r="M18" s="11" t="s">
        <v>96</v>
      </c>
      <c r="N18" s="11" t="s">
        <v>97</v>
      </c>
      <c r="O18" s="11" t="s">
        <v>95</v>
      </c>
      <c r="P18" s="11" t="s">
        <v>96</v>
      </c>
      <c r="Q18" s="11" t="s">
        <v>97</v>
      </c>
      <c r="R18" s="11" t="s">
        <v>95</v>
      </c>
      <c r="S18" s="131" t="s">
        <v>266</v>
      </c>
      <c r="T18" s="217">
        <f>R19/O19-1</f>
        <v>6.076402100296785E-2</v>
      </c>
      <c r="U18" s="194">
        <v>0.5</v>
      </c>
      <c r="V18" s="137">
        <v>1</v>
      </c>
      <c r="W18" s="139"/>
      <c r="Y18" s="40"/>
      <c r="Z18" s="90"/>
      <c r="AA18" s="24"/>
      <c r="AB18" s="24"/>
    </row>
    <row r="19" spans="1:33" ht="129.75" customHeight="1" x14ac:dyDescent="0.25">
      <c r="A19" s="148"/>
      <c r="B19" s="140"/>
      <c r="C19" s="140"/>
      <c r="D19" s="130"/>
      <c r="E19" s="128"/>
      <c r="F19" s="128"/>
      <c r="G19" s="128"/>
      <c r="H19" s="128"/>
      <c r="I19" s="128"/>
      <c r="J19" s="128"/>
      <c r="K19" s="128"/>
      <c r="L19" s="128"/>
      <c r="M19" s="19">
        <v>82</v>
      </c>
      <c r="N19" s="19">
        <v>156</v>
      </c>
      <c r="O19" s="221">
        <f>ROUND(M19/N19,5)</f>
        <v>0.52564</v>
      </c>
      <c r="P19" s="19">
        <v>92</v>
      </c>
      <c r="Q19" s="19">
        <v>165</v>
      </c>
      <c r="R19" s="221">
        <f>ROUND(P19/Q19,5)</f>
        <v>0.55757999999999996</v>
      </c>
      <c r="S19" s="132"/>
      <c r="T19" s="218"/>
      <c r="U19" s="195"/>
      <c r="V19" s="138"/>
      <c r="W19" s="140"/>
      <c r="Y19" s="40">
        <v>1</v>
      </c>
      <c r="Z19" s="90" t="s">
        <v>80</v>
      </c>
      <c r="AA19" s="24">
        <f>ROUND(M19/N19,5)</f>
        <v>0.52564</v>
      </c>
      <c r="AB19" s="24">
        <f>ROUND(P19/Q19,5)</f>
        <v>0.55757999999999996</v>
      </c>
      <c r="AF19" s="104"/>
      <c r="AG19" s="104"/>
    </row>
    <row r="20" spans="1:33" ht="35.25" customHeight="1" x14ac:dyDescent="0.25">
      <c r="A20" s="141" t="s">
        <v>11</v>
      </c>
      <c r="B20" s="153" t="s">
        <v>246</v>
      </c>
      <c r="C20" s="145" t="s">
        <v>99</v>
      </c>
      <c r="D20" s="129" t="s">
        <v>61</v>
      </c>
      <c r="E20" s="127" t="s">
        <v>61</v>
      </c>
      <c r="F20" s="127" t="s">
        <v>61</v>
      </c>
      <c r="G20" s="127" t="s">
        <v>61</v>
      </c>
      <c r="H20" s="127" t="s">
        <v>61</v>
      </c>
      <c r="I20" s="127" t="s">
        <v>61</v>
      </c>
      <c r="J20" s="127" t="s">
        <v>61</v>
      </c>
      <c r="K20" s="127" t="s">
        <v>61</v>
      </c>
      <c r="L20" s="127" t="s">
        <v>61</v>
      </c>
      <c r="M20" s="11" t="s">
        <v>100</v>
      </c>
      <c r="N20" s="11" t="s">
        <v>101</v>
      </c>
      <c r="O20" s="11" t="s">
        <v>102</v>
      </c>
      <c r="P20" s="11" t="s">
        <v>100</v>
      </c>
      <c r="Q20" s="11" t="s">
        <v>101</v>
      </c>
      <c r="R20" s="11" t="s">
        <v>102</v>
      </c>
      <c r="S20" s="131" t="s">
        <v>283</v>
      </c>
      <c r="T20" s="215">
        <f>R21</f>
        <v>0.83723000000000003</v>
      </c>
      <c r="U20" s="194">
        <v>1</v>
      </c>
      <c r="V20" s="137">
        <v>1</v>
      </c>
      <c r="W20" s="139"/>
      <c r="Y20" s="40"/>
      <c r="Z20" s="90"/>
      <c r="AA20" s="24"/>
      <c r="AB20" s="24"/>
    </row>
    <row r="21" spans="1:33" ht="85.5" customHeight="1" x14ac:dyDescent="0.25">
      <c r="A21" s="142"/>
      <c r="B21" s="154"/>
      <c r="C21" s="146"/>
      <c r="D21" s="130"/>
      <c r="E21" s="128"/>
      <c r="F21" s="128"/>
      <c r="G21" s="128"/>
      <c r="H21" s="128"/>
      <c r="I21" s="128"/>
      <c r="J21" s="128"/>
      <c r="K21" s="128"/>
      <c r="L21" s="128"/>
      <c r="M21" s="84" t="s">
        <v>61</v>
      </c>
      <c r="N21" s="84" t="s">
        <v>61</v>
      </c>
      <c r="O21" s="85" t="s">
        <v>61</v>
      </c>
      <c r="P21" s="97">
        <v>17298</v>
      </c>
      <c r="Q21" s="97">
        <v>20661</v>
      </c>
      <c r="R21" s="223">
        <f>ROUND(P21/Q21,5)</f>
        <v>0.83723000000000003</v>
      </c>
      <c r="S21" s="132"/>
      <c r="T21" s="216"/>
      <c r="U21" s="195"/>
      <c r="V21" s="138"/>
      <c r="W21" s="140"/>
      <c r="Y21" s="40">
        <v>2</v>
      </c>
      <c r="Z21" s="91" t="s">
        <v>62</v>
      </c>
      <c r="AA21" s="87">
        <v>0.95</v>
      </c>
      <c r="AB21" s="24">
        <f>ROUND(P21/Q21,5)</f>
        <v>0.83723000000000003</v>
      </c>
      <c r="AE21" s="102">
        <f>AB21/AA21*100</f>
        <v>88.129473684210538</v>
      </c>
    </row>
    <row r="22" spans="1:33" ht="29.25" customHeight="1" x14ac:dyDescent="0.25">
      <c r="A22" s="147" t="s">
        <v>12</v>
      </c>
      <c r="B22" s="139" t="s">
        <v>40</v>
      </c>
      <c r="C22" s="139" t="s">
        <v>103</v>
      </c>
      <c r="D22" s="129" t="s">
        <v>61</v>
      </c>
      <c r="E22" s="127" t="s">
        <v>61</v>
      </c>
      <c r="F22" s="127" t="s">
        <v>61</v>
      </c>
      <c r="G22" s="127" t="s">
        <v>61</v>
      </c>
      <c r="H22" s="127" t="s">
        <v>61</v>
      </c>
      <c r="I22" s="127" t="s">
        <v>61</v>
      </c>
      <c r="J22" s="127" t="s">
        <v>61</v>
      </c>
      <c r="K22" s="127" t="s">
        <v>61</v>
      </c>
      <c r="L22" s="127" t="s">
        <v>61</v>
      </c>
      <c r="M22" s="11" t="s">
        <v>105</v>
      </c>
      <c r="N22" s="11" t="s">
        <v>106</v>
      </c>
      <c r="O22" s="11" t="s">
        <v>104</v>
      </c>
      <c r="P22" s="11" t="s">
        <v>105</v>
      </c>
      <c r="Q22" s="11" t="s">
        <v>106</v>
      </c>
      <c r="R22" s="11" t="s">
        <v>104</v>
      </c>
      <c r="S22" s="131" t="s">
        <v>267</v>
      </c>
      <c r="T22" s="217">
        <f>R23/O23-1</f>
        <v>7.1032315630213061E-2</v>
      </c>
      <c r="U22" s="194">
        <v>2</v>
      </c>
      <c r="V22" s="137">
        <v>1</v>
      </c>
      <c r="W22" s="139"/>
      <c r="Y22" s="40"/>
      <c r="Z22" s="91"/>
      <c r="AA22" s="24"/>
      <c r="AB22" s="24"/>
    </row>
    <row r="23" spans="1:33" ht="160.5" customHeight="1" x14ac:dyDescent="0.25">
      <c r="A23" s="148"/>
      <c r="B23" s="140"/>
      <c r="C23" s="140"/>
      <c r="D23" s="130"/>
      <c r="E23" s="128"/>
      <c r="F23" s="128"/>
      <c r="G23" s="128"/>
      <c r="H23" s="128"/>
      <c r="I23" s="128"/>
      <c r="J23" s="128"/>
      <c r="K23" s="128"/>
      <c r="L23" s="128"/>
      <c r="M23" s="19">
        <v>1269</v>
      </c>
      <c r="N23" s="19">
        <v>4923</v>
      </c>
      <c r="O23" s="221">
        <f>ROUND(M23/N23,5)</f>
        <v>0.25777</v>
      </c>
      <c r="P23" s="19">
        <v>1514</v>
      </c>
      <c r="Q23" s="19">
        <v>5484</v>
      </c>
      <c r="R23" s="221">
        <f>ROUND(P23/Q23,5)</f>
        <v>0.27607999999999999</v>
      </c>
      <c r="S23" s="132"/>
      <c r="T23" s="218"/>
      <c r="U23" s="195"/>
      <c r="V23" s="138">
        <v>1</v>
      </c>
      <c r="W23" s="140"/>
      <c r="Y23" s="40">
        <v>2</v>
      </c>
      <c r="Z23" s="90"/>
      <c r="AA23" s="24">
        <f>ROUND(M23/N23,5)</f>
        <v>0.25777</v>
      </c>
      <c r="AB23" s="24">
        <f>ROUND(P23/Q23,5)</f>
        <v>0.27607999999999999</v>
      </c>
      <c r="AF23" s="104"/>
      <c r="AG23" s="104"/>
    </row>
    <row r="24" spans="1:33" ht="29.25" customHeight="1" x14ac:dyDescent="0.25">
      <c r="A24" s="147" t="s">
        <v>13</v>
      </c>
      <c r="B24" s="139" t="s">
        <v>41</v>
      </c>
      <c r="C24" s="139" t="s">
        <v>109</v>
      </c>
      <c r="D24" s="129" t="s">
        <v>61</v>
      </c>
      <c r="E24" s="127" t="s">
        <v>61</v>
      </c>
      <c r="F24" s="127" t="s">
        <v>61</v>
      </c>
      <c r="G24" s="127" t="s">
        <v>61</v>
      </c>
      <c r="H24" s="127" t="s">
        <v>61</v>
      </c>
      <c r="I24" s="127" t="s">
        <v>61</v>
      </c>
      <c r="J24" s="127" t="s">
        <v>61</v>
      </c>
      <c r="K24" s="127" t="s">
        <v>61</v>
      </c>
      <c r="L24" s="127" t="s">
        <v>61</v>
      </c>
      <c r="M24" s="11" t="s">
        <v>108</v>
      </c>
      <c r="N24" s="11" t="s">
        <v>110</v>
      </c>
      <c r="O24" s="11" t="s">
        <v>107</v>
      </c>
      <c r="P24" s="11" t="s">
        <v>108</v>
      </c>
      <c r="Q24" s="11" t="s">
        <v>110</v>
      </c>
      <c r="R24" s="11" t="s">
        <v>107</v>
      </c>
      <c r="S24" s="131" t="s">
        <v>268</v>
      </c>
      <c r="T24" s="217">
        <f>R25/O25-1</f>
        <v>-7.4526276917395551E-2</v>
      </c>
      <c r="U24" s="194">
        <v>0.5</v>
      </c>
      <c r="V24" s="137">
        <v>1</v>
      </c>
      <c r="W24" s="139"/>
      <c r="Y24" s="40"/>
      <c r="Z24" s="90"/>
      <c r="AA24" s="24"/>
      <c r="AB24" s="24"/>
    </row>
    <row r="25" spans="1:33" ht="218.25" customHeight="1" x14ac:dyDescent="0.25">
      <c r="A25" s="148"/>
      <c r="B25" s="140"/>
      <c r="C25" s="140"/>
      <c r="D25" s="130"/>
      <c r="E25" s="128"/>
      <c r="F25" s="128"/>
      <c r="G25" s="128"/>
      <c r="H25" s="128"/>
      <c r="I25" s="128"/>
      <c r="J25" s="128"/>
      <c r="K25" s="128"/>
      <c r="L25" s="128"/>
      <c r="M25" s="19">
        <v>2133</v>
      </c>
      <c r="N25" s="19">
        <v>4923</v>
      </c>
      <c r="O25" s="221">
        <f>ROUND(M25/N25,5)</f>
        <v>0.43326999999999999</v>
      </c>
      <c r="P25" s="19">
        <v>2199</v>
      </c>
      <c r="Q25" s="19">
        <v>5484</v>
      </c>
      <c r="R25" s="221">
        <f>ROUND(P25/Q25,5)</f>
        <v>0.40098</v>
      </c>
      <c r="S25" s="132"/>
      <c r="T25" s="218"/>
      <c r="U25" s="195"/>
      <c r="V25" s="138">
        <v>1</v>
      </c>
      <c r="W25" s="140"/>
      <c r="Y25" s="40">
        <v>1</v>
      </c>
      <c r="Z25" s="90"/>
      <c r="AA25" s="24">
        <f>ROUND(M25/N25,5)</f>
        <v>0.43326999999999999</v>
      </c>
      <c r="AB25" s="24">
        <f>ROUND(P25/Q25,5)</f>
        <v>0.40098</v>
      </c>
      <c r="AF25" s="104"/>
      <c r="AG25" s="104"/>
    </row>
    <row r="26" spans="1:33" ht="24" customHeight="1" x14ac:dyDescent="0.25">
      <c r="A26" s="147" t="s">
        <v>14</v>
      </c>
      <c r="B26" s="139" t="s">
        <v>42</v>
      </c>
      <c r="C26" s="139" t="s">
        <v>111</v>
      </c>
      <c r="D26" s="129" t="s">
        <v>61</v>
      </c>
      <c r="E26" s="127" t="s">
        <v>61</v>
      </c>
      <c r="F26" s="127" t="s">
        <v>61</v>
      </c>
      <c r="G26" s="127" t="s">
        <v>61</v>
      </c>
      <c r="H26" s="127" t="s">
        <v>61</v>
      </c>
      <c r="I26" s="127" t="s">
        <v>61</v>
      </c>
      <c r="J26" s="127" t="s">
        <v>61</v>
      </c>
      <c r="K26" s="127" t="s">
        <v>61</v>
      </c>
      <c r="L26" s="127" t="s">
        <v>61</v>
      </c>
      <c r="M26" s="11" t="s">
        <v>113</v>
      </c>
      <c r="N26" s="11" t="s">
        <v>84</v>
      </c>
      <c r="O26" s="11" t="s">
        <v>112</v>
      </c>
      <c r="P26" s="11" t="s">
        <v>113</v>
      </c>
      <c r="Q26" s="11" t="s">
        <v>84</v>
      </c>
      <c r="R26" s="11" t="s">
        <v>112</v>
      </c>
      <c r="S26" s="131" t="s">
        <v>269</v>
      </c>
      <c r="T26" s="217">
        <f>R27</f>
        <v>9.4399999999999998E-2</v>
      </c>
      <c r="U26" s="194">
        <v>0</v>
      </c>
      <c r="V26" s="137">
        <v>1</v>
      </c>
      <c r="W26" s="139"/>
      <c r="Y26" s="40"/>
      <c r="AA26" s="24"/>
      <c r="AB26" s="24"/>
    </row>
    <row r="27" spans="1:33" ht="141" customHeight="1" x14ac:dyDescent="0.25">
      <c r="A27" s="148"/>
      <c r="B27" s="140"/>
      <c r="C27" s="140"/>
      <c r="D27" s="130"/>
      <c r="E27" s="128"/>
      <c r="F27" s="128"/>
      <c r="G27" s="128"/>
      <c r="H27" s="128"/>
      <c r="I27" s="128"/>
      <c r="J27" s="128"/>
      <c r="K27" s="128"/>
      <c r="L27" s="128"/>
      <c r="M27" s="84" t="s">
        <v>61</v>
      </c>
      <c r="N27" s="84" t="s">
        <v>61</v>
      </c>
      <c r="O27" s="85" t="s">
        <v>61</v>
      </c>
      <c r="P27" s="19">
        <v>59</v>
      </c>
      <c r="Q27" s="19">
        <v>625</v>
      </c>
      <c r="R27" s="221">
        <f>ROUND(P27/Q27,5)</f>
        <v>9.4399999999999998E-2</v>
      </c>
      <c r="S27" s="132"/>
      <c r="T27" s="218"/>
      <c r="U27" s="195"/>
      <c r="V27" s="138"/>
      <c r="W27" s="140"/>
      <c r="Y27" s="40">
        <v>1</v>
      </c>
      <c r="AA27" s="24">
        <v>0.8</v>
      </c>
      <c r="AB27" s="24">
        <f>ROUND(P27/Q27,5)</f>
        <v>9.4399999999999998E-2</v>
      </c>
      <c r="AE27" s="102">
        <f>AB27/AA27*100</f>
        <v>11.799999999999999</v>
      </c>
    </row>
    <row r="28" spans="1:33" ht="28.5" customHeight="1" x14ac:dyDescent="0.25">
      <c r="A28" s="147" t="s">
        <v>15</v>
      </c>
      <c r="B28" s="139" t="s">
        <v>43</v>
      </c>
      <c r="C28" s="139" t="s">
        <v>116</v>
      </c>
      <c r="D28" s="49"/>
      <c r="E28" s="49"/>
      <c r="F28" s="127" t="s">
        <v>61</v>
      </c>
      <c r="G28" s="51"/>
      <c r="H28" s="51"/>
      <c r="I28" s="127" t="s">
        <v>61</v>
      </c>
      <c r="J28" s="51"/>
      <c r="K28" s="51"/>
      <c r="L28" s="127" t="s">
        <v>61</v>
      </c>
      <c r="M28" s="11" t="s">
        <v>118</v>
      </c>
      <c r="N28" s="11" t="s">
        <v>92</v>
      </c>
      <c r="O28" s="11" t="s">
        <v>117</v>
      </c>
      <c r="P28" s="11" t="s">
        <v>118</v>
      </c>
      <c r="Q28" s="11" t="s">
        <v>92</v>
      </c>
      <c r="R28" s="11" t="s">
        <v>117</v>
      </c>
      <c r="S28" s="131" t="s">
        <v>269</v>
      </c>
      <c r="T28" s="217">
        <f>R29</f>
        <v>0.28125</v>
      </c>
      <c r="U28" s="194">
        <v>0.5</v>
      </c>
      <c r="V28" s="137">
        <v>1</v>
      </c>
      <c r="W28" s="139"/>
      <c r="Y28" s="40"/>
      <c r="AA28" s="24"/>
      <c r="AB28" s="24"/>
    </row>
    <row r="29" spans="1:33" ht="149.25" customHeight="1" x14ac:dyDescent="0.25">
      <c r="A29" s="148"/>
      <c r="B29" s="140"/>
      <c r="C29" s="140"/>
      <c r="D29" s="50"/>
      <c r="E29" s="50"/>
      <c r="F29" s="128"/>
      <c r="G29" s="52"/>
      <c r="H29" s="52"/>
      <c r="I29" s="128"/>
      <c r="J29" s="52"/>
      <c r="K29" s="52"/>
      <c r="L29" s="128"/>
      <c r="M29" s="84" t="s">
        <v>61</v>
      </c>
      <c r="N29" s="84" t="s">
        <v>61</v>
      </c>
      <c r="O29" s="85" t="s">
        <v>61</v>
      </c>
      <c r="P29" s="19">
        <v>9</v>
      </c>
      <c r="Q29" s="19">
        <v>32</v>
      </c>
      <c r="R29" s="221">
        <f>ROUND(P29/Q29,5)</f>
        <v>0.28125</v>
      </c>
      <c r="S29" s="132"/>
      <c r="T29" s="218"/>
      <c r="U29" s="195"/>
      <c r="V29" s="138"/>
      <c r="W29" s="140"/>
      <c r="Y29" s="40">
        <v>1</v>
      </c>
      <c r="AA29" s="87">
        <v>0.8</v>
      </c>
      <c r="AB29" s="24">
        <f>ROUND(P29/Q29,5)</f>
        <v>0.28125</v>
      </c>
      <c r="AE29" s="102">
        <f>AB29/AA29*100</f>
        <v>35.15625</v>
      </c>
    </row>
    <row r="30" spans="1:33" ht="26.25" customHeight="1" x14ac:dyDescent="0.25">
      <c r="A30" s="147" t="s">
        <v>16</v>
      </c>
      <c r="B30" s="139" t="s">
        <v>44</v>
      </c>
      <c r="C30" s="139" t="s">
        <v>119</v>
      </c>
      <c r="D30" s="129" t="s">
        <v>61</v>
      </c>
      <c r="E30" s="127" t="s">
        <v>61</v>
      </c>
      <c r="F30" s="127" t="s">
        <v>61</v>
      </c>
      <c r="G30" s="127" t="s">
        <v>61</v>
      </c>
      <c r="H30" s="127" t="s">
        <v>61</v>
      </c>
      <c r="I30" s="127" t="s">
        <v>61</v>
      </c>
      <c r="J30" s="127" t="s">
        <v>61</v>
      </c>
      <c r="K30" s="127" t="s">
        <v>61</v>
      </c>
      <c r="L30" s="127" t="s">
        <v>61</v>
      </c>
      <c r="M30" s="11" t="s">
        <v>121</v>
      </c>
      <c r="N30" s="11" t="s">
        <v>97</v>
      </c>
      <c r="O30" s="11" t="s">
        <v>120</v>
      </c>
      <c r="P30" s="11" t="s">
        <v>121</v>
      </c>
      <c r="Q30" s="11" t="s">
        <v>97</v>
      </c>
      <c r="R30" s="11" t="s">
        <v>120</v>
      </c>
      <c r="S30" s="131" t="s">
        <v>270</v>
      </c>
      <c r="T30" s="217">
        <f>R31</f>
        <v>0.32727000000000001</v>
      </c>
      <c r="U30" s="194"/>
      <c r="V30" s="137">
        <v>1</v>
      </c>
      <c r="W30" s="139"/>
      <c r="Y30" s="40"/>
      <c r="AA30" s="24"/>
      <c r="AB30" s="24"/>
    </row>
    <row r="31" spans="1:33" ht="120.75" customHeight="1" x14ac:dyDescent="0.25">
      <c r="A31" s="148"/>
      <c r="B31" s="140"/>
      <c r="C31" s="140"/>
      <c r="D31" s="130"/>
      <c r="E31" s="128"/>
      <c r="F31" s="128"/>
      <c r="G31" s="128"/>
      <c r="H31" s="128"/>
      <c r="I31" s="128"/>
      <c r="J31" s="128"/>
      <c r="K31" s="128"/>
      <c r="L31" s="128"/>
      <c r="M31" s="84" t="s">
        <v>61</v>
      </c>
      <c r="N31" s="84" t="s">
        <v>61</v>
      </c>
      <c r="O31" s="85" t="s">
        <v>61</v>
      </c>
      <c r="P31" s="19">
        <v>54</v>
      </c>
      <c r="Q31" s="19">
        <v>165</v>
      </c>
      <c r="R31" s="221">
        <f>ROUND(P31/Q31,5)</f>
        <v>0.32727000000000001</v>
      </c>
      <c r="S31" s="132"/>
      <c r="T31" s="218"/>
      <c r="U31" s="195"/>
      <c r="V31" s="138"/>
      <c r="W31" s="140"/>
      <c r="Y31" s="40">
        <v>2</v>
      </c>
      <c r="AA31" s="87">
        <v>0.8</v>
      </c>
      <c r="AB31" s="24">
        <f>ROUND(P31/Q31,5)</f>
        <v>0.32727000000000001</v>
      </c>
      <c r="AE31" s="102">
        <f>AB31/AA31*100</f>
        <v>40.908749999999998</v>
      </c>
    </row>
    <row r="32" spans="1:33" ht="22.5" customHeight="1" x14ac:dyDescent="0.25">
      <c r="A32" s="147" t="s">
        <v>17</v>
      </c>
      <c r="B32" s="139" t="s">
        <v>45</v>
      </c>
      <c r="C32" s="139" t="s">
        <v>122</v>
      </c>
      <c r="D32" s="49"/>
      <c r="E32" s="49"/>
      <c r="F32" s="127" t="s">
        <v>61</v>
      </c>
      <c r="G32" s="51"/>
      <c r="H32" s="51"/>
      <c r="I32" s="127" t="s">
        <v>61</v>
      </c>
      <c r="J32" s="51"/>
      <c r="K32" s="51"/>
      <c r="L32" s="127" t="s">
        <v>61</v>
      </c>
      <c r="M32" s="11" t="s">
        <v>124</v>
      </c>
      <c r="N32" s="11" t="s">
        <v>125</v>
      </c>
      <c r="O32" s="11" t="s">
        <v>123</v>
      </c>
      <c r="P32" s="11" t="s">
        <v>124</v>
      </c>
      <c r="Q32" s="11" t="s">
        <v>125</v>
      </c>
      <c r="R32" s="11" t="s">
        <v>123</v>
      </c>
      <c r="S32" s="131" t="s">
        <v>271</v>
      </c>
      <c r="T32" s="215">
        <f>R33/O33-1</f>
        <v>0.27144535840188011</v>
      </c>
      <c r="U32" s="194">
        <v>0</v>
      </c>
      <c r="V32" s="137">
        <v>1</v>
      </c>
      <c r="W32" s="139"/>
      <c r="Y32" s="40"/>
      <c r="Z32" s="90"/>
      <c r="AA32" s="24"/>
      <c r="AB32" s="24"/>
    </row>
    <row r="33" spans="1:33" ht="149.25" customHeight="1" x14ac:dyDescent="0.25">
      <c r="A33" s="148"/>
      <c r="B33" s="140"/>
      <c r="C33" s="140"/>
      <c r="D33" s="50"/>
      <c r="E33" s="50"/>
      <c r="F33" s="128"/>
      <c r="G33" s="52"/>
      <c r="H33" s="52"/>
      <c r="I33" s="128"/>
      <c r="J33" s="52"/>
      <c r="K33" s="52"/>
      <c r="L33" s="128"/>
      <c r="M33" s="19">
        <v>81</v>
      </c>
      <c r="N33" s="19">
        <v>9517</v>
      </c>
      <c r="O33" s="221">
        <f>ROUND(M33/N33,5)</f>
        <v>8.5100000000000002E-3</v>
      </c>
      <c r="P33" s="19">
        <v>103</v>
      </c>
      <c r="Q33" s="19">
        <v>9517</v>
      </c>
      <c r="R33" s="221">
        <f>ROUND(P33/Q33,5)</f>
        <v>1.082E-2</v>
      </c>
      <c r="S33" s="132"/>
      <c r="T33" s="216"/>
      <c r="U33" s="195"/>
      <c r="V33" s="138"/>
      <c r="W33" s="140"/>
      <c r="Y33" s="40">
        <v>1</v>
      </c>
      <c r="Z33" s="90"/>
      <c r="AA33" s="24">
        <f>ROUND(M33/N33,5)</f>
        <v>8.5100000000000002E-3</v>
      </c>
      <c r="AB33" s="24">
        <f>ROUND(P33/Q33,5)</f>
        <v>1.082E-2</v>
      </c>
      <c r="AE33" s="102"/>
    </row>
    <row r="34" spans="1:33" ht="24" customHeight="1" x14ac:dyDescent="0.25">
      <c r="A34" s="147" t="s">
        <v>18</v>
      </c>
      <c r="B34" s="139" t="s">
        <v>46</v>
      </c>
      <c r="C34" s="139" t="s">
        <v>126</v>
      </c>
      <c r="D34" s="129" t="s">
        <v>61</v>
      </c>
      <c r="E34" s="127" t="s">
        <v>61</v>
      </c>
      <c r="F34" s="127" t="s">
        <v>61</v>
      </c>
      <c r="G34" s="127" t="s">
        <v>61</v>
      </c>
      <c r="H34" s="127" t="s">
        <v>61</v>
      </c>
      <c r="I34" s="127" t="s">
        <v>61</v>
      </c>
      <c r="J34" s="127" t="s">
        <v>61</v>
      </c>
      <c r="K34" s="127" t="s">
        <v>61</v>
      </c>
      <c r="L34" s="127" t="s">
        <v>61</v>
      </c>
      <c r="M34" s="11" t="s">
        <v>128</v>
      </c>
      <c r="N34" s="11" t="s">
        <v>128</v>
      </c>
      <c r="O34" s="11" t="s">
        <v>127</v>
      </c>
      <c r="P34" s="11" t="s">
        <v>128</v>
      </c>
      <c r="Q34" s="11" t="s">
        <v>128</v>
      </c>
      <c r="R34" s="11" t="s">
        <v>127</v>
      </c>
      <c r="S34" s="131" t="s">
        <v>272</v>
      </c>
      <c r="T34" s="217">
        <f>R35/O35-1</f>
        <v>2.0556830655622527E-3</v>
      </c>
      <c r="U34" s="194">
        <v>0</v>
      </c>
      <c r="V34" s="137">
        <v>1</v>
      </c>
      <c r="W34" s="139"/>
      <c r="Y34" s="40"/>
      <c r="Z34" s="90"/>
      <c r="AA34" s="24"/>
      <c r="AB34" s="24"/>
    </row>
    <row r="35" spans="1:33" ht="168" customHeight="1" x14ac:dyDescent="0.25">
      <c r="A35" s="148"/>
      <c r="B35" s="140"/>
      <c r="C35" s="140"/>
      <c r="D35" s="130"/>
      <c r="E35" s="128"/>
      <c r="F35" s="128"/>
      <c r="G35" s="128"/>
      <c r="H35" s="128"/>
      <c r="I35" s="128"/>
      <c r="J35" s="128"/>
      <c r="K35" s="128"/>
      <c r="L35" s="128"/>
      <c r="M35" s="19">
        <v>477</v>
      </c>
      <c r="N35" s="19">
        <v>952</v>
      </c>
      <c r="O35" s="221">
        <f>ROUND(M35/N35,5)</f>
        <v>0.50105</v>
      </c>
      <c r="P35" s="19">
        <v>482</v>
      </c>
      <c r="Q35" s="19">
        <v>960</v>
      </c>
      <c r="R35" s="221">
        <f>ROUND(P35/Q35,5)</f>
        <v>0.50207999999999997</v>
      </c>
      <c r="S35" s="132"/>
      <c r="T35" s="218"/>
      <c r="U35" s="195"/>
      <c r="V35" s="138"/>
      <c r="W35" s="140"/>
      <c r="Y35" s="40">
        <v>2</v>
      </c>
      <c r="Z35" s="90"/>
      <c r="AA35" s="24">
        <f>ROUND(M35/N35,5)</f>
        <v>0.50105</v>
      </c>
      <c r="AB35" s="24">
        <f>ROUND(P35/Q35,5)</f>
        <v>0.50207999999999997</v>
      </c>
      <c r="AF35" s="104"/>
      <c r="AG35" s="104"/>
    </row>
    <row r="36" spans="1:33" ht="32.25" customHeight="1" x14ac:dyDescent="0.25">
      <c r="A36" s="147" t="s">
        <v>19</v>
      </c>
      <c r="B36" s="139" t="s">
        <v>47</v>
      </c>
      <c r="C36" s="139" t="s">
        <v>132</v>
      </c>
      <c r="D36" s="129" t="s">
        <v>61</v>
      </c>
      <c r="E36" s="127" t="s">
        <v>61</v>
      </c>
      <c r="F36" s="127" t="s">
        <v>61</v>
      </c>
      <c r="G36" s="127" t="s">
        <v>61</v>
      </c>
      <c r="H36" s="127" t="s">
        <v>61</v>
      </c>
      <c r="I36" s="127" t="s">
        <v>61</v>
      </c>
      <c r="J36" s="127" t="s">
        <v>61</v>
      </c>
      <c r="K36" s="127" t="s">
        <v>61</v>
      </c>
      <c r="L36" s="127" t="s">
        <v>61</v>
      </c>
      <c r="M36" s="11" t="s">
        <v>130</v>
      </c>
      <c r="N36" s="11" t="s">
        <v>129</v>
      </c>
      <c r="O36" s="11" t="s">
        <v>131</v>
      </c>
      <c r="P36" s="11" t="s">
        <v>130</v>
      </c>
      <c r="Q36" s="11" t="s">
        <v>129</v>
      </c>
      <c r="R36" s="11" t="s">
        <v>131</v>
      </c>
      <c r="S36" s="131" t="s">
        <v>273</v>
      </c>
      <c r="T36" s="217">
        <f>R37/O37-1</f>
        <v>2.3785402810201139E-2</v>
      </c>
      <c r="U36" s="194">
        <v>0</v>
      </c>
      <c r="V36" s="137">
        <v>1</v>
      </c>
      <c r="W36" s="139"/>
      <c r="Y36" s="40"/>
      <c r="Z36" s="90"/>
      <c r="AA36" s="24"/>
      <c r="AB36" s="24"/>
    </row>
    <row r="37" spans="1:33" ht="162" customHeight="1" x14ac:dyDescent="0.25">
      <c r="A37" s="148"/>
      <c r="B37" s="140"/>
      <c r="C37" s="140"/>
      <c r="D37" s="130"/>
      <c r="E37" s="128"/>
      <c r="F37" s="128"/>
      <c r="G37" s="128"/>
      <c r="H37" s="128"/>
      <c r="I37" s="128"/>
      <c r="J37" s="128"/>
      <c r="K37" s="128"/>
      <c r="L37" s="128"/>
      <c r="M37" s="19">
        <v>252</v>
      </c>
      <c r="N37" s="19">
        <v>1110</v>
      </c>
      <c r="O37" s="221">
        <f>ROUND(M37/N37,5)</f>
        <v>0.22703000000000001</v>
      </c>
      <c r="P37" s="19">
        <v>258</v>
      </c>
      <c r="Q37" s="19">
        <v>1110</v>
      </c>
      <c r="R37" s="221">
        <f>ROUND(P37/Q37,5)</f>
        <v>0.23243</v>
      </c>
      <c r="S37" s="132"/>
      <c r="T37" s="218"/>
      <c r="U37" s="195"/>
      <c r="V37" s="138"/>
      <c r="W37" s="140"/>
      <c r="Y37" s="40">
        <v>1</v>
      </c>
      <c r="Z37" s="90"/>
      <c r="AA37" s="24">
        <f>ROUND(M37/N37,5)</f>
        <v>0.22703000000000001</v>
      </c>
      <c r="AB37" s="24">
        <f>ROUND(P37/Q37,5)</f>
        <v>0.23243</v>
      </c>
    </row>
    <row r="38" spans="1:33" ht="28.5" customHeight="1" x14ac:dyDescent="0.25">
      <c r="A38" s="147" t="s">
        <v>20</v>
      </c>
      <c r="B38" s="139" t="s">
        <v>48</v>
      </c>
      <c r="C38" s="139" t="s">
        <v>133</v>
      </c>
      <c r="D38" s="15" t="s">
        <v>135</v>
      </c>
      <c r="E38" s="15" t="s">
        <v>136</v>
      </c>
      <c r="F38" s="15" t="s">
        <v>134</v>
      </c>
      <c r="G38" s="15" t="s">
        <v>135</v>
      </c>
      <c r="H38" s="15" t="s">
        <v>136</v>
      </c>
      <c r="I38" s="15" t="s">
        <v>134</v>
      </c>
      <c r="J38" s="15" t="s">
        <v>135</v>
      </c>
      <c r="K38" s="15" t="s">
        <v>136</v>
      </c>
      <c r="L38" s="15" t="s">
        <v>134</v>
      </c>
      <c r="M38" s="15" t="s">
        <v>61</v>
      </c>
      <c r="N38" s="15" t="s">
        <v>61</v>
      </c>
      <c r="O38" s="15" t="s">
        <v>134</v>
      </c>
      <c r="P38" s="15" t="s">
        <v>135</v>
      </c>
      <c r="Q38" s="15" t="s">
        <v>136</v>
      </c>
      <c r="R38" s="15" t="s">
        <v>134</v>
      </c>
      <c r="S38" s="131" t="s">
        <v>274</v>
      </c>
      <c r="T38" s="217">
        <f>R39/O39-1</f>
        <v>5.4310612607576747E-2</v>
      </c>
      <c r="U38" s="194">
        <v>0</v>
      </c>
      <c r="V38" s="137">
        <v>1</v>
      </c>
      <c r="W38" s="139"/>
      <c r="Y38" s="40"/>
      <c r="Z38" s="92"/>
      <c r="AA38" s="24"/>
      <c r="AB38" s="24"/>
    </row>
    <row r="39" spans="1:33" ht="180.75" customHeight="1" x14ac:dyDescent="0.25">
      <c r="A39" s="148"/>
      <c r="B39" s="140"/>
      <c r="C39" s="140"/>
      <c r="D39" s="60">
        <v>337</v>
      </c>
      <c r="E39" s="60">
        <v>24905</v>
      </c>
      <c r="F39" s="58">
        <f>IFERROR(ROUND(D39/E39*1000,2),0)</f>
        <v>13.53</v>
      </c>
      <c r="G39" s="123">
        <v>373</v>
      </c>
      <c r="H39" s="123">
        <v>24905</v>
      </c>
      <c r="I39" s="58">
        <f>IFERROR(ROUND(G39/H39*1000,2),0)</f>
        <v>14.98</v>
      </c>
      <c r="J39" s="124">
        <v>394</v>
      </c>
      <c r="K39" s="123">
        <v>24905</v>
      </c>
      <c r="L39" s="58">
        <f>IFERROR(ROUND(J39/K39*1000,2),0)</f>
        <v>15.82</v>
      </c>
      <c r="M39" s="3" t="s">
        <v>61</v>
      </c>
      <c r="N39" s="3" t="s">
        <v>61</v>
      </c>
      <c r="O39" s="100">
        <f>ROUND((F39+I39+L39)/3,5)</f>
        <v>14.776669999999999</v>
      </c>
      <c r="P39" s="19">
        <v>388</v>
      </c>
      <c r="Q39" s="19">
        <v>24905</v>
      </c>
      <c r="R39" s="99">
        <f>ROUND(P39/Q39*1000,5)</f>
        <v>15.5792</v>
      </c>
      <c r="S39" s="132"/>
      <c r="T39" s="218"/>
      <c r="U39" s="195"/>
      <c r="V39" s="138"/>
      <c r="W39" s="140"/>
      <c r="Y39" s="40">
        <v>3</v>
      </c>
      <c r="Z39" s="92"/>
      <c r="AA39" s="24">
        <f>O39</f>
        <v>14.776669999999999</v>
      </c>
      <c r="AB39" s="24">
        <f>R39</f>
        <v>15.5792</v>
      </c>
    </row>
    <row r="40" spans="1:33" ht="27.75" customHeight="1" x14ac:dyDescent="0.25">
      <c r="A40" s="147" t="s">
        <v>21</v>
      </c>
      <c r="B40" s="139" t="s">
        <v>49</v>
      </c>
      <c r="C40" s="139" t="s">
        <v>140</v>
      </c>
      <c r="D40" s="15" t="s">
        <v>138</v>
      </c>
      <c r="E40" s="15" t="s">
        <v>139</v>
      </c>
      <c r="F40" s="15" t="s">
        <v>137</v>
      </c>
      <c r="G40" s="15" t="s">
        <v>138</v>
      </c>
      <c r="H40" s="15" t="s">
        <v>139</v>
      </c>
      <c r="I40" s="15" t="s">
        <v>137</v>
      </c>
      <c r="J40" s="15" t="s">
        <v>138</v>
      </c>
      <c r="K40" s="15" t="s">
        <v>139</v>
      </c>
      <c r="L40" s="15" t="s">
        <v>137</v>
      </c>
      <c r="M40" s="15" t="s">
        <v>61</v>
      </c>
      <c r="N40" s="15" t="s">
        <v>61</v>
      </c>
      <c r="O40" s="15" t="s">
        <v>137</v>
      </c>
      <c r="P40" s="15" t="s">
        <v>138</v>
      </c>
      <c r="Q40" s="15" t="s">
        <v>139</v>
      </c>
      <c r="R40" s="15" t="s">
        <v>137</v>
      </c>
      <c r="S40" s="131" t="s">
        <v>275</v>
      </c>
      <c r="T40" s="217">
        <f>R41/O41-1</f>
        <v>0.10339371004660136</v>
      </c>
      <c r="U40" s="194">
        <v>0</v>
      </c>
      <c r="V40" s="137">
        <v>1</v>
      </c>
      <c r="W40" s="139"/>
      <c r="Y40" s="40"/>
      <c r="Z40" s="90"/>
      <c r="AA40" s="24"/>
      <c r="AB40" s="24"/>
    </row>
    <row r="41" spans="1:33" ht="90" customHeight="1" x14ac:dyDescent="0.25">
      <c r="A41" s="148"/>
      <c r="B41" s="140"/>
      <c r="C41" s="140"/>
      <c r="D41" s="60">
        <v>223</v>
      </c>
      <c r="E41" s="60">
        <v>9517</v>
      </c>
      <c r="F41" s="16">
        <f>IFERROR(ROUND(D41/E41*100,4),0)</f>
        <v>2.3431999999999999</v>
      </c>
      <c r="G41" s="123">
        <v>177</v>
      </c>
      <c r="H41" s="123">
        <v>9517</v>
      </c>
      <c r="I41" s="16">
        <f>IFERROR(ROUND(G41/H41*100,4),0)</f>
        <v>1.8597999999999999</v>
      </c>
      <c r="J41" s="124">
        <v>190</v>
      </c>
      <c r="K41" s="19">
        <v>9517</v>
      </c>
      <c r="L41" s="16">
        <f>IFERROR(ROUND(J41/K41*100,4),0)</f>
        <v>1.9964</v>
      </c>
      <c r="M41" s="3" t="s">
        <v>61</v>
      </c>
      <c r="N41" s="3" t="s">
        <v>61</v>
      </c>
      <c r="O41" s="100">
        <f>ROUND((F41+I41+L41)/3,5)</f>
        <v>2.0664699999999998</v>
      </c>
      <c r="P41" s="19">
        <v>217</v>
      </c>
      <c r="Q41" s="19">
        <v>9517</v>
      </c>
      <c r="R41" s="100">
        <f>ROUND(P41/Q41*100,5)</f>
        <v>2.2801300000000002</v>
      </c>
      <c r="S41" s="132"/>
      <c r="T41" s="218"/>
      <c r="U41" s="195"/>
      <c r="V41" s="138"/>
      <c r="W41" s="140"/>
      <c r="Y41" s="40">
        <v>3</v>
      </c>
      <c r="Z41" s="90"/>
      <c r="AA41" s="24">
        <f>O41</f>
        <v>2.0664699999999998</v>
      </c>
      <c r="AB41" s="24">
        <f>R41</f>
        <v>2.2801300000000002</v>
      </c>
    </row>
    <row r="42" spans="1:33" ht="40.5" customHeight="1" x14ac:dyDescent="0.25">
      <c r="A42" s="183" t="s">
        <v>22</v>
      </c>
      <c r="B42" s="189" t="s">
        <v>63</v>
      </c>
      <c r="C42" s="145" t="s">
        <v>141</v>
      </c>
      <c r="D42" s="129" t="s">
        <v>61</v>
      </c>
      <c r="E42" s="127" t="s">
        <v>61</v>
      </c>
      <c r="F42" s="127" t="s">
        <v>61</v>
      </c>
      <c r="G42" s="127" t="s">
        <v>61</v>
      </c>
      <c r="H42" s="127" t="s">
        <v>61</v>
      </c>
      <c r="I42" s="127" t="s">
        <v>61</v>
      </c>
      <c r="J42" s="127" t="s">
        <v>61</v>
      </c>
      <c r="K42" s="127" t="s">
        <v>61</v>
      </c>
      <c r="L42" s="127" t="s">
        <v>61</v>
      </c>
      <c r="M42" s="11" t="s">
        <v>143</v>
      </c>
      <c r="N42" s="11" t="s">
        <v>144</v>
      </c>
      <c r="O42" s="11" t="s">
        <v>142</v>
      </c>
      <c r="P42" s="11" t="s">
        <v>143</v>
      </c>
      <c r="Q42" s="11" t="s">
        <v>144</v>
      </c>
      <c r="R42" s="11" t="s">
        <v>142</v>
      </c>
      <c r="S42" s="131" t="s">
        <v>277</v>
      </c>
      <c r="T42" s="217">
        <f>R43</f>
        <v>0.89883999999999997</v>
      </c>
      <c r="U42" s="194">
        <v>0</v>
      </c>
      <c r="V42" s="137">
        <v>1</v>
      </c>
      <c r="W42" s="139"/>
      <c r="Y42" s="40"/>
      <c r="Z42" s="93" t="s">
        <v>62</v>
      </c>
      <c r="AA42" s="24"/>
      <c r="AB42" s="24"/>
    </row>
    <row r="43" spans="1:33" ht="88.5" customHeight="1" x14ac:dyDescent="0.25">
      <c r="A43" s="184"/>
      <c r="B43" s="190"/>
      <c r="C43" s="146"/>
      <c r="D43" s="130"/>
      <c r="E43" s="128"/>
      <c r="F43" s="128"/>
      <c r="G43" s="128"/>
      <c r="H43" s="128"/>
      <c r="I43" s="128"/>
      <c r="J43" s="128"/>
      <c r="K43" s="128"/>
      <c r="L43" s="128"/>
      <c r="M43" s="84" t="s">
        <v>61</v>
      </c>
      <c r="N43" s="84" t="s">
        <v>61</v>
      </c>
      <c r="O43" s="85" t="s">
        <v>61</v>
      </c>
      <c r="P43" s="97">
        <v>7801</v>
      </c>
      <c r="Q43" s="97">
        <v>8679</v>
      </c>
      <c r="R43" s="224">
        <f>IFERROR(ROUND(P43/Q43,5),0)</f>
        <v>0.89883999999999997</v>
      </c>
      <c r="S43" s="132"/>
      <c r="T43" s="218"/>
      <c r="U43" s="195"/>
      <c r="V43" s="138"/>
      <c r="W43" s="140"/>
      <c r="Y43" s="40">
        <v>1</v>
      </c>
      <c r="Z43" s="94"/>
      <c r="AA43" s="87">
        <v>0.95</v>
      </c>
      <c r="AB43" s="24">
        <f>ROUND(P43/Q43,5)</f>
        <v>0.89883999999999997</v>
      </c>
      <c r="AE43" s="102">
        <f>AB43/AA43*100</f>
        <v>94.614736842105259</v>
      </c>
    </row>
    <row r="44" spans="1:33" ht="25.5" customHeight="1" x14ac:dyDescent="0.25">
      <c r="A44" s="147" t="s">
        <v>23</v>
      </c>
      <c r="B44" s="139" t="s">
        <v>50</v>
      </c>
      <c r="C44" s="139" t="s">
        <v>146</v>
      </c>
      <c r="D44" s="129" t="s">
        <v>61</v>
      </c>
      <c r="E44" s="127" t="s">
        <v>61</v>
      </c>
      <c r="F44" s="127" t="s">
        <v>61</v>
      </c>
      <c r="G44" s="127" t="s">
        <v>61</v>
      </c>
      <c r="H44" s="127" t="s">
        <v>61</v>
      </c>
      <c r="I44" s="127" t="s">
        <v>61</v>
      </c>
      <c r="J44" s="127" t="s">
        <v>61</v>
      </c>
      <c r="K44" s="127" t="s">
        <v>61</v>
      </c>
      <c r="L44" s="127" t="s">
        <v>61</v>
      </c>
      <c r="M44" s="11" t="s">
        <v>149</v>
      </c>
      <c r="N44" s="11" t="s">
        <v>148</v>
      </c>
      <c r="O44" s="11" t="s">
        <v>147</v>
      </c>
      <c r="P44" s="11" t="s">
        <v>149</v>
      </c>
      <c r="Q44" s="11" t="s">
        <v>148</v>
      </c>
      <c r="R44" s="11" t="s">
        <v>147</v>
      </c>
      <c r="S44" s="131" t="s">
        <v>276</v>
      </c>
      <c r="T44" s="217">
        <f>R45</f>
        <v>0.15556</v>
      </c>
      <c r="U44" s="179">
        <v>0</v>
      </c>
      <c r="V44" s="137">
        <v>1</v>
      </c>
      <c r="W44" s="139"/>
      <c r="Y44" s="40"/>
      <c r="AA44" s="24"/>
      <c r="AB44" s="24"/>
    </row>
    <row r="45" spans="1:33" ht="148.5" customHeight="1" x14ac:dyDescent="0.25">
      <c r="A45" s="148"/>
      <c r="B45" s="140"/>
      <c r="C45" s="140"/>
      <c r="D45" s="130"/>
      <c r="E45" s="128"/>
      <c r="F45" s="128"/>
      <c r="G45" s="128"/>
      <c r="H45" s="128"/>
      <c r="I45" s="128"/>
      <c r="J45" s="128"/>
      <c r="K45" s="128"/>
      <c r="L45" s="128"/>
      <c r="M45" s="84" t="s">
        <v>61</v>
      </c>
      <c r="N45" s="84" t="s">
        <v>61</v>
      </c>
      <c r="O45" s="85" t="s">
        <v>61</v>
      </c>
      <c r="P45" s="19">
        <v>14</v>
      </c>
      <c r="Q45" s="19">
        <v>90</v>
      </c>
      <c r="R45" s="221">
        <f>ROUND(P45/Q45,5)</f>
        <v>0.15556</v>
      </c>
      <c r="S45" s="132"/>
      <c r="T45" s="218"/>
      <c r="U45" s="180"/>
      <c r="V45" s="138"/>
      <c r="W45" s="140"/>
      <c r="Y45" s="40">
        <v>1</v>
      </c>
      <c r="AA45" s="87">
        <v>0.7</v>
      </c>
      <c r="AB45" s="24">
        <f>ROUND(P45/Q45,5)</f>
        <v>0.15556</v>
      </c>
      <c r="AE45" s="102">
        <f>AB45/AA45*100</f>
        <v>22.222857142857144</v>
      </c>
    </row>
    <row r="46" spans="1:33" ht="21.75" customHeight="1" x14ac:dyDescent="0.25">
      <c r="A46" s="147" t="s">
        <v>24</v>
      </c>
      <c r="B46" s="139" t="s">
        <v>51</v>
      </c>
      <c r="C46" s="139" t="s">
        <v>150</v>
      </c>
      <c r="D46" s="129" t="s">
        <v>61</v>
      </c>
      <c r="E46" s="127" t="s">
        <v>61</v>
      </c>
      <c r="F46" s="127" t="s">
        <v>61</v>
      </c>
      <c r="G46" s="127" t="s">
        <v>61</v>
      </c>
      <c r="H46" s="127" t="s">
        <v>61</v>
      </c>
      <c r="I46" s="127" t="s">
        <v>61</v>
      </c>
      <c r="J46" s="127" t="s">
        <v>61</v>
      </c>
      <c r="K46" s="127" t="s">
        <v>61</v>
      </c>
      <c r="L46" s="127" t="s">
        <v>61</v>
      </c>
      <c r="M46" s="11" t="s">
        <v>152</v>
      </c>
      <c r="N46" s="11" t="s">
        <v>153</v>
      </c>
      <c r="O46" s="11" t="s">
        <v>151</v>
      </c>
      <c r="P46" s="11" t="s">
        <v>152</v>
      </c>
      <c r="Q46" s="11" t="s">
        <v>153</v>
      </c>
      <c r="R46" s="11" t="s">
        <v>151</v>
      </c>
      <c r="S46" s="131" t="s">
        <v>276</v>
      </c>
      <c r="T46" s="215">
        <f>R47</f>
        <v>0.33333000000000002</v>
      </c>
      <c r="U46" s="179">
        <v>0</v>
      </c>
      <c r="V46" s="137">
        <v>1</v>
      </c>
      <c r="W46" s="139"/>
      <c r="Y46" s="40"/>
      <c r="AA46" s="24"/>
      <c r="AB46" s="24"/>
    </row>
    <row r="47" spans="1:33" ht="146.25" customHeight="1" x14ac:dyDescent="0.25">
      <c r="A47" s="148"/>
      <c r="B47" s="140"/>
      <c r="C47" s="140"/>
      <c r="D47" s="130"/>
      <c r="E47" s="128"/>
      <c r="F47" s="128"/>
      <c r="G47" s="128"/>
      <c r="H47" s="128"/>
      <c r="I47" s="128"/>
      <c r="J47" s="128"/>
      <c r="K47" s="128"/>
      <c r="L47" s="128"/>
      <c r="M47" s="84" t="s">
        <v>61</v>
      </c>
      <c r="N47" s="84" t="s">
        <v>61</v>
      </c>
      <c r="O47" s="85" t="s">
        <v>61</v>
      </c>
      <c r="P47" s="19">
        <v>55</v>
      </c>
      <c r="Q47" s="19">
        <v>165</v>
      </c>
      <c r="R47" s="221">
        <f>ROUND(P47/Q47,5)</f>
        <v>0.33333000000000002</v>
      </c>
      <c r="S47" s="132"/>
      <c r="T47" s="216"/>
      <c r="U47" s="180"/>
      <c r="V47" s="138"/>
      <c r="W47" s="140"/>
      <c r="Y47" s="40">
        <v>1</v>
      </c>
      <c r="AA47" s="87">
        <v>0.7</v>
      </c>
      <c r="AB47" s="24">
        <f>ROUND(P47/Q47,5)</f>
        <v>0.33333000000000002</v>
      </c>
      <c r="AE47" s="102">
        <f>AB47/AA47*100</f>
        <v>47.618571428571435</v>
      </c>
    </row>
    <row r="48" spans="1:33" ht="26.25" customHeight="1" x14ac:dyDescent="0.25">
      <c r="A48" s="147" t="s">
        <v>25</v>
      </c>
      <c r="B48" s="139" t="s">
        <v>52</v>
      </c>
      <c r="C48" s="139" t="s">
        <v>155</v>
      </c>
      <c r="D48" s="129" t="s">
        <v>61</v>
      </c>
      <c r="E48" s="127" t="s">
        <v>61</v>
      </c>
      <c r="F48" s="127" t="s">
        <v>61</v>
      </c>
      <c r="G48" s="127" t="s">
        <v>61</v>
      </c>
      <c r="H48" s="127" t="s">
        <v>61</v>
      </c>
      <c r="I48" s="127" t="s">
        <v>61</v>
      </c>
      <c r="J48" s="127" t="s">
        <v>61</v>
      </c>
      <c r="K48" s="127" t="s">
        <v>61</v>
      </c>
      <c r="L48" s="127" t="s">
        <v>61</v>
      </c>
      <c r="M48" s="11" t="s">
        <v>157</v>
      </c>
      <c r="N48" s="11" t="s">
        <v>158</v>
      </c>
      <c r="O48" s="11" t="s">
        <v>156</v>
      </c>
      <c r="P48" s="11" t="s">
        <v>157</v>
      </c>
      <c r="Q48" s="11" t="s">
        <v>158</v>
      </c>
      <c r="R48" s="11" t="s">
        <v>156</v>
      </c>
      <c r="S48" s="131" t="s">
        <v>276</v>
      </c>
      <c r="T48" s="217">
        <f>R49</f>
        <v>5.5620000000000003E-2</v>
      </c>
      <c r="U48" s="179">
        <v>0</v>
      </c>
      <c r="V48" s="137">
        <v>1</v>
      </c>
      <c r="W48" s="139"/>
      <c r="Y48" s="40"/>
      <c r="AA48" s="24"/>
      <c r="AB48" s="24"/>
    </row>
    <row r="49" spans="1:31" ht="127.5" customHeight="1" x14ac:dyDescent="0.25">
      <c r="A49" s="148"/>
      <c r="B49" s="140"/>
      <c r="C49" s="140"/>
      <c r="D49" s="130"/>
      <c r="E49" s="128"/>
      <c r="F49" s="128"/>
      <c r="G49" s="128"/>
      <c r="H49" s="128"/>
      <c r="I49" s="128"/>
      <c r="J49" s="128"/>
      <c r="K49" s="128"/>
      <c r="L49" s="128"/>
      <c r="M49" s="84" t="s">
        <v>61</v>
      </c>
      <c r="N49" s="84" t="s">
        <v>61</v>
      </c>
      <c r="O49" s="85" t="s">
        <v>61</v>
      </c>
      <c r="P49" s="19">
        <v>51</v>
      </c>
      <c r="Q49" s="19">
        <v>917</v>
      </c>
      <c r="R49" s="221">
        <f>IFERROR(ROUND(P49/Q49,5),0)</f>
        <v>5.5620000000000003E-2</v>
      </c>
      <c r="S49" s="132"/>
      <c r="T49" s="218"/>
      <c r="U49" s="180"/>
      <c r="V49" s="138"/>
      <c r="W49" s="140"/>
      <c r="Y49" s="40">
        <v>1</v>
      </c>
      <c r="AA49" s="24">
        <v>0.7</v>
      </c>
      <c r="AB49" s="24">
        <f>IFERROR(ROUND(P49/Q49,5),0)</f>
        <v>5.5620000000000003E-2</v>
      </c>
      <c r="AE49" s="102">
        <f>AB49/AA49*100</f>
        <v>7.9457142857142866</v>
      </c>
    </row>
    <row r="50" spans="1:31" ht="29.25" customHeight="1" x14ac:dyDescent="0.25">
      <c r="A50" s="147" t="s">
        <v>26</v>
      </c>
      <c r="B50" s="139" t="s">
        <v>53</v>
      </c>
      <c r="C50" s="139" t="s">
        <v>154</v>
      </c>
      <c r="D50" s="129" t="s">
        <v>61</v>
      </c>
      <c r="E50" s="127" t="s">
        <v>61</v>
      </c>
      <c r="F50" s="127" t="s">
        <v>61</v>
      </c>
      <c r="G50" s="127" t="s">
        <v>61</v>
      </c>
      <c r="H50" s="127" t="s">
        <v>61</v>
      </c>
      <c r="I50" s="127" t="s">
        <v>61</v>
      </c>
      <c r="J50" s="127" t="s">
        <v>61</v>
      </c>
      <c r="K50" s="127" t="s">
        <v>61</v>
      </c>
      <c r="L50" s="127" t="s">
        <v>61</v>
      </c>
      <c r="M50" s="11" t="s">
        <v>160</v>
      </c>
      <c r="N50" s="11" t="s">
        <v>161</v>
      </c>
      <c r="O50" s="11" t="s">
        <v>159</v>
      </c>
      <c r="P50" s="11" t="s">
        <v>160</v>
      </c>
      <c r="Q50" s="11" t="s">
        <v>161</v>
      </c>
      <c r="R50" s="11" t="s">
        <v>159</v>
      </c>
      <c r="S50" s="131" t="s">
        <v>278</v>
      </c>
      <c r="T50" s="217">
        <f>R51</f>
        <v>0.41176000000000001</v>
      </c>
      <c r="U50" s="179">
        <v>0</v>
      </c>
      <c r="V50" s="137">
        <v>1</v>
      </c>
      <c r="W50" s="139"/>
      <c r="Y50" s="40"/>
      <c r="AA50" s="24"/>
      <c r="AB50" s="24"/>
    </row>
    <row r="51" spans="1:31" ht="139.5" customHeight="1" x14ac:dyDescent="0.25">
      <c r="A51" s="148"/>
      <c r="B51" s="140"/>
      <c r="C51" s="140"/>
      <c r="D51" s="130"/>
      <c r="E51" s="128"/>
      <c r="F51" s="128"/>
      <c r="G51" s="128"/>
      <c r="H51" s="128"/>
      <c r="I51" s="128"/>
      <c r="J51" s="128"/>
      <c r="K51" s="128"/>
      <c r="L51" s="128"/>
      <c r="M51" s="84" t="s">
        <v>61</v>
      </c>
      <c r="N51" s="84" t="s">
        <v>61</v>
      </c>
      <c r="O51" s="85" t="s">
        <v>61</v>
      </c>
      <c r="P51" s="19">
        <v>7</v>
      </c>
      <c r="Q51" s="19">
        <v>17</v>
      </c>
      <c r="R51" s="221">
        <f>IFERROR(ROUND(P51/Q51,5),0)</f>
        <v>0.41176000000000001</v>
      </c>
      <c r="S51" s="132"/>
      <c r="T51" s="218"/>
      <c r="U51" s="180"/>
      <c r="V51" s="138"/>
      <c r="W51" s="140"/>
      <c r="Y51" s="40">
        <v>2</v>
      </c>
      <c r="AA51" s="24">
        <v>0.7</v>
      </c>
      <c r="AB51" s="24">
        <f>IFERROR(ROUND(P51/Q51,5),0)</f>
        <v>0.41176000000000001</v>
      </c>
      <c r="AE51" s="102">
        <f>AB51/AA51*100</f>
        <v>58.822857142857146</v>
      </c>
    </row>
    <row r="52" spans="1:31" ht="28.5" customHeight="1" x14ac:dyDescent="0.25">
      <c r="A52" s="147" t="s">
        <v>27</v>
      </c>
      <c r="B52" s="139" t="s">
        <v>54</v>
      </c>
      <c r="C52" s="139" t="s">
        <v>162</v>
      </c>
      <c r="D52" s="129" t="s">
        <v>61</v>
      </c>
      <c r="E52" s="127" t="s">
        <v>61</v>
      </c>
      <c r="F52" s="127" t="s">
        <v>61</v>
      </c>
      <c r="G52" s="127" t="s">
        <v>61</v>
      </c>
      <c r="H52" s="127" t="s">
        <v>61</v>
      </c>
      <c r="I52" s="127" t="s">
        <v>61</v>
      </c>
      <c r="J52" s="127" t="s">
        <v>61</v>
      </c>
      <c r="K52" s="127" t="s">
        <v>61</v>
      </c>
      <c r="L52" s="127" t="s">
        <v>61</v>
      </c>
      <c r="M52" s="11" t="s">
        <v>164</v>
      </c>
      <c r="N52" s="11" t="s">
        <v>163</v>
      </c>
      <c r="O52" s="11" t="s">
        <v>165</v>
      </c>
      <c r="P52" s="11" t="s">
        <v>164</v>
      </c>
      <c r="Q52" s="11" t="s">
        <v>163</v>
      </c>
      <c r="R52" s="11" t="s">
        <v>165</v>
      </c>
      <c r="S52" s="131" t="s">
        <v>276</v>
      </c>
      <c r="T52" s="217">
        <f>R53</f>
        <v>0.28125</v>
      </c>
      <c r="U52" s="179">
        <v>0</v>
      </c>
      <c r="V52" s="137">
        <v>1</v>
      </c>
      <c r="W52" s="139"/>
      <c r="Y52" s="40"/>
      <c r="AA52" s="24"/>
      <c r="AB52" s="24"/>
    </row>
    <row r="53" spans="1:31" ht="174.75" customHeight="1" x14ac:dyDescent="0.25">
      <c r="A53" s="148"/>
      <c r="B53" s="140"/>
      <c r="C53" s="140"/>
      <c r="D53" s="130"/>
      <c r="E53" s="128"/>
      <c r="F53" s="128"/>
      <c r="G53" s="128"/>
      <c r="H53" s="128"/>
      <c r="I53" s="128"/>
      <c r="J53" s="128"/>
      <c r="K53" s="128"/>
      <c r="L53" s="128"/>
      <c r="M53" s="84" t="s">
        <v>61</v>
      </c>
      <c r="N53" s="84" t="s">
        <v>61</v>
      </c>
      <c r="O53" s="85" t="s">
        <v>61</v>
      </c>
      <c r="P53" s="19">
        <v>27</v>
      </c>
      <c r="Q53" s="19">
        <v>96</v>
      </c>
      <c r="R53" s="221">
        <f>IFERROR(ROUND(P53/Q53,5),0)</f>
        <v>0.28125</v>
      </c>
      <c r="S53" s="132"/>
      <c r="T53" s="218"/>
      <c r="U53" s="180"/>
      <c r="V53" s="138"/>
      <c r="W53" s="140"/>
      <c r="Y53" s="40">
        <v>1</v>
      </c>
      <c r="AA53" s="24">
        <v>0.7</v>
      </c>
      <c r="AB53" s="24">
        <f>IFERROR(ROUND(P53/Q53,5),0)</f>
        <v>0.28125</v>
      </c>
      <c r="AE53" s="102">
        <f>AB53/AA53*100</f>
        <v>40.178571428571431</v>
      </c>
    </row>
    <row r="54" spans="1:31" ht="30.75" customHeight="1" x14ac:dyDescent="0.25">
      <c r="A54" s="147" t="s">
        <v>28</v>
      </c>
      <c r="B54" s="139" t="s">
        <v>55</v>
      </c>
      <c r="C54" s="139" t="s">
        <v>166</v>
      </c>
      <c r="D54" s="15" t="s">
        <v>169</v>
      </c>
      <c r="E54" s="15" t="s">
        <v>167</v>
      </c>
      <c r="F54" s="15" t="s">
        <v>168</v>
      </c>
      <c r="G54" s="15" t="s">
        <v>169</v>
      </c>
      <c r="H54" s="15" t="s">
        <v>167</v>
      </c>
      <c r="I54" s="15" t="s">
        <v>168</v>
      </c>
      <c r="J54" s="15" t="s">
        <v>169</v>
      </c>
      <c r="K54" s="15" t="s">
        <v>167</v>
      </c>
      <c r="L54" s="15" t="s">
        <v>168</v>
      </c>
      <c r="M54" s="15" t="s">
        <v>61</v>
      </c>
      <c r="N54" s="15" t="s">
        <v>61</v>
      </c>
      <c r="O54" s="15" t="s">
        <v>168</v>
      </c>
      <c r="P54" s="15" t="s">
        <v>169</v>
      </c>
      <c r="Q54" s="15" t="s">
        <v>167</v>
      </c>
      <c r="R54" s="15" t="s">
        <v>168</v>
      </c>
      <c r="S54" s="131" t="s">
        <v>279</v>
      </c>
      <c r="T54" s="217">
        <f>R55/O55-1</f>
        <v>-0.24994936268684276</v>
      </c>
      <c r="U54" s="179">
        <v>3</v>
      </c>
      <c r="V54" s="137">
        <v>1</v>
      </c>
      <c r="W54" s="139"/>
      <c r="Y54" s="40"/>
      <c r="Z54" s="95"/>
      <c r="AA54" s="24"/>
      <c r="AB54" s="24"/>
    </row>
    <row r="55" spans="1:31" ht="241.5" customHeight="1" x14ac:dyDescent="0.25">
      <c r="A55" s="148"/>
      <c r="B55" s="140"/>
      <c r="C55" s="140"/>
      <c r="D55" s="60">
        <v>2</v>
      </c>
      <c r="E55" s="60">
        <v>7966</v>
      </c>
      <c r="F55" s="16">
        <f>IFERROR(ROUND(D55/E55*100000,2),0)</f>
        <v>25.11</v>
      </c>
      <c r="G55" s="124">
        <v>1</v>
      </c>
      <c r="H55" s="124">
        <v>7966</v>
      </c>
      <c r="I55" s="16">
        <f>IFERROR(ROUND(G55/H55*100000,2),0)</f>
        <v>12.55</v>
      </c>
      <c r="J55" s="124">
        <v>1</v>
      </c>
      <c r="K55" s="124">
        <v>7966</v>
      </c>
      <c r="L55" s="16">
        <f>IFERROR(ROUND(J55/K55*100000,2),0)</f>
        <v>12.55</v>
      </c>
      <c r="M55" s="3" t="s">
        <v>61</v>
      </c>
      <c r="N55" s="3" t="s">
        <v>61</v>
      </c>
      <c r="O55" s="100">
        <f>ROUND((F55+I55+L55)/3,5)</f>
        <v>16.73667</v>
      </c>
      <c r="P55" s="19">
        <v>1</v>
      </c>
      <c r="Q55" s="19">
        <v>7966</v>
      </c>
      <c r="R55" s="100">
        <f>ROUND(P55/Q55*100000,5)</f>
        <v>12.55335</v>
      </c>
      <c r="S55" s="132"/>
      <c r="T55" s="218"/>
      <c r="U55" s="180"/>
      <c r="V55" s="138"/>
      <c r="W55" s="140"/>
      <c r="Y55" s="40">
        <v>3</v>
      </c>
      <c r="Z55" s="95"/>
      <c r="AA55" s="24">
        <f>O55</f>
        <v>16.73667</v>
      </c>
      <c r="AB55" s="24">
        <f>R55</f>
        <v>12.55335</v>
      </c>
    </row>
    <row r="56" spans="1:31" ht="41.25" customHeight="1" x14ac:dyDescent="0.25">
      <c r="A56" s="183" t="s">
        <v>29</v>
      </c>
      <c r="B56" s="189" t="s">
        <v>56</v>
      </c>
      <c r="C56" s="145" t="s">
        <v>173</v>
      </c>
      <c r="D56" s="129" t="s">
        <v>61</v>
      </c>
      <c r="E56" s="127" t="s">
        <v>61</v>
      </c>
      <c r="F56" s="127" t="s">
        <v>61</v>
      </c>
      <c r="G56" s="127" t="s">
        <v>61</v>
      </c>
      <c r="H56" s="127" t="s">
        <v>61</v>
      </c>
      <c r="I56" s="127" t="s">
        <v>61</v>
      </c>
      <c r="J56" s="127" t="s">
        <v>61</v>
      </c>
      <c r="K56" s="127" t="s">
        <v>61</v>
      </c>
      <c r="L56" s="127" t="s">
        <v>61</v>
      </c>
      <c r="M56" s="11" t="s">
        <v>172</v>
      </c>
      <c r="N56" s="11" t="s">
        <v>170</v>
      </c>
      <c r="O56" s="11" t="s">
        <v>171</v>
      </c>
      <c r="P56" s="11" t="s">
        <v>172</v>
      </c>
      <c r="Q56" s="11" t="s">
        <v>170</v>
      </c>
      <c r="R56" s="11" t="s">
        <v>171</v>
      </c>
      <c r="S56" s="131" t="s">
        <v>280</v>
      </c>
      <c r="T56" s="217">
        <f>IFERROR(R57/O57-1,0)</f>
        <v>1.4781415209434727</v>
      </c>
      <c r="U56" s="179">
        <v>1</v>
      </c>
      <c r="V56" s="137">
        <v>1</v>
      </c>
      <c r="W56" s="139"/>
      <c r="Y56" s="40"/>
      <c r="Z56" s="93" t="s">
        <v>62</v>
      </c>
      <c r="AA56" s="24"/>
      <c r="AB56" s="24"/>
    </row>
    <row r="57" spans="1:31" ht="65.25" customHeight="1" x14ac:dyDescent="0.25">
      <c r="A57" s="184"/>
      <c r="B57" s="190"/>
      <c r="C57" s="146"/>
      <c r="D57" s="130"/>
      <c r="E57" s="128"/>
      <c r="F57" s="128"/>
      <c r="G57" s="128"/>
      <c r="H57" s="128"/>
      <c r="I57" s="128"/>
      <c r="J57" s="128"/>
      <c r="K57" s="128"/>
      <c r="L57" s="128"/>
      <c r="M57" s="7">
        <v>6</v>
      </c>
      <c r="N57" s="7">
        <v>61</v>
      </c>
      <c r="O57" s="224">
        <f>ROUND(M57/N57,5)</f>
        <v>9.8360000000000003E-2</v>
      </c>
      <c r="P57" s="7">
        <v>39</v>
      </c>
      <c r="Q57" s="7">
        <v>160</v>
      </c>
      <c r="R57" s="224">
        <f>ROUND(P57/Q57,5)</f>
        <v>0.24374999999999999</v>
      </c>
      <c r="S57" s="132"/>
      <c r="T57" s="218"/>
      <c r="U57" s="180"/>
      <c r="V57" s="138"/>
      <c r="W57" s="140"/>
      <c r="Y57" s="40">
        <v>1</v>
      </c>
      <c r="Z57" s="92"/>
      <c r="AA57" s="24">
        <f>IFERROR(ROUND(M57/N57,5),0)</f>
        <v>9.8360000000000003E-2</v>
      </c>
      <c r="AB57" s="24">
        <f>IFERROR(ROUND(P57/Q57,5),0)</f>
        <v>0.24374999999999999</v>
      </c>
    </row>
    <row r="58" spans="1:31" ht="24.75" customHeight="1" x14ac:dyDescent="0.25">
      <c r="A58" s="183" t="s">
        <v>30</v>
      </c>
      <c r="B58" s="189" t="s">
        <v>57</v>
      </c>
      <c r="C58" s="145" t="s">
        <v>176</v>
      </c>
      <c r="D58" s="129" t="s">
        <v>61</v>
      </c>
      <c r="E58" s="127" t="s">
        <v>61</v>
      </c>
      <c r="F58" s="127" t="s">
        <v>61</v>
      </c>
      <c r="G58" s="127" t="s">
        <v>61</v>
      </c>
      <c r="H58" s="127" t="s">
        <v>61</v>
      </c>
      <c r="I58" s="127" t="s">
        <v>61</v>
      </c>
      <c r="J58" s="127" t="s">
        <v>61</v>
      </c>
      <c r="K58" s="127" t="s">
        <v>61</v>
      </c>
      <c r="L58" s="127" t="s">
        <v>61</v>
      </c>
      <c r="M58" s="11" t="s">
        <v>175</v>
      </c>
      <c r="N58" s="11" t="s">
        <v>177</v>
      </c>
      <c r="O58" s="11" t="s">
        <v>174</v>
      </c>
      <c r="P58" s="11" t="s">
        <v>175</v>
      </c>
      <c r="Q58" s="11" t="s">
        <v>177</v>
      </c>
      <c r="R58" s="11" t="s">
        <v>174</v>
      </c>
      <c r="S58" s="131" t="s">
        <v>281</v>
      </c>
      <c r="T58" s="217">
        <f>R59</f>
        <v>0.42791000000000001</v>
      </c>
      <c r="U58" s="179">
        <v>1</v>
      </c>
      <c r="V58" s="137">
        <v>1</v>
      </c>
      <c r="W58" s="139"/>
      <c r="Y58" s="40"/>
      <c r="Z58" s="93" t="s">
        <v>62</v>
      </c>
      <c r="AA58" s="24"/>
      <c r="AB58" s="24"/>
    </row>
    <row r="59" spans="1:31" ht="108" customHeight="1" x14ac:dyDescent="0.25">
      <c r="A59" s="184"/>
      <c r="B59" s="190"/>
      <c r="C59" s="146"/>
      <c r="D59" s="130"/>
      <c r="E59" s="128"/>
      <c r="F59" s="128"/>
      <c r="G59" s="128"/>
      <c r="H59" s="128"/>
      <c r="I59" s="128"/>
      <c r="J59" s="128"/>
      <c r="K59" s="128"/>
      <c r="L59" s="128"/>
      <c r="M59" s="84" t="s">
        <v>61</v>
      </c>
      <c r="N59" s="84" t="s">
        <v>61</v>
      </c>
      <c r="O59" s="85" t="s">
        <v>61</v>
      </c>
      <c r="P59" s="7">
        <v>92</v>
      </c>
      <c r="Q59" s="7">
        <v>215</v>
      </c>
      <c r="R59" s="224">
        <f>IFERROR(ROUND(P59/Q59,5),0)</f>
        <v>0.42791000000000001</v>
      </c>
      <c r="S59" s="132"/>
      <c r="T59" s="218"/>
      <c r="U59" s="180"/>
      <c r="V59" s="138"/>
      <c r="W59" s="140"/>
      <c r="Y59" s="40">
        <v>1</v>
      </c>
      <c r="Z59" s="94"/>
      <c r="AA59" s="24">
        <v>0.1</v>
      </c>
      <c r="AB59" s="24">
        <f>IFERROR(ROUND(P59/Q59,5),0)</f>
        <v>0.42791000000000001</v>
      </c>
      <c r="AE59" s="102">
        <f>AB59/AA59*100</f>
        <v>427.90999999999997</v>
      </c>
    </row>
    <row r="60" spans="1:31" ht="25.5" customHeight="1" x14ac:dyDescent="0.25">
      <c r="A60" s="147" t="s">
        <v>31</v>
      </c>
      <c r="B60" s="139" t="s">
        <v>58</v>
      </c>
      <c r="C60" s="139" t="s">
        <v>180</v>
      </c>
      <c r="D60" s="129" t="s">
        <v>61</v>
      </c>
      <c r="E60" s="127" t="s">
        <v>61</v>
      </c>
      <c r="F60" s="127" t="s">
        <v>61</v>
      </c>
      <c r="G60" s="127" t="s">
        <v>61</v>
      </c>
      <c r="H60" s="127" t="s">
        <v>61</v>
      </c>
      <c r="I60" s="127" t="s">
        <v>61</v>
      </c>
      <c r="J60" s="127" t="s">
        <v>61</v>
      </c>
      <c r="K60" s="127" t="s">
        <v>61</v>
      </c>
      <c r="L60" s="127" t="s">
        <v>61</v>
      </c>
      <c r="M60" s="11" t="s">
        <v>182</v>
      </c>
      <c r="N60" s="11" t="s">
        <v>183</v>
      </c>
      <c r="O60" s="11" t="s">
        <v>181</v>
      </c>
      <c r="P60" s="11" t="s">
        <v>182</v>
      </c>
      <c r="Q60" s="11" t="s">
        <v>183</v>
      </c>
      <c r="R60" s="11" t="s">
        <v>181</v>
      </c>
      <c r="S60" s="131" t="s">
        <v>280</v>
      </c>
      <c r="T60" s="225">
        <f>IFERROR(R61/O61-1,0)</f>
        <v>0</v>
      </c>
      <c r="U60" s="179">
        <v>0</v>
      </c>
      <c r="V60" s="137">
        <v>1</v>
      </c>
      <c r="W60" s="139"/>
      <c r="Y60" s="40"/>
      <c r="Z60" s="92"/>
      <c r="AA60" s="24"/>
      <c r="AB60" s="24"/>
    </row>
    <row r="61" spans="1:31" ht="126" customHeight="1" x14ac:dyDescent="0.25">
      <c r="A61" s="148"/>
      <c r="B61" s="140"/>
      <c r="C61" s="140"/>
      <c r="D61" s="130"/>
      <c r="E61" s="128"/>
      <c r="F61" s="128"/>
      <c r="G61" s="128"/>
      <c r="H61" s="128"/>
      <c r="I61" s="128"/>
      <c r="J61" s="128"/>
      <c r="K61" s="128"/>
      <c r="L61" s="128"/>
      <c r="M61" s="19">
        <v>0</v>
      </c>
      <c r="N61" s="19">
        <v>7</v>
      </c>
      <c r="O61" s="221">
        <f>IFERROR(ROUND(M61/N61,5),0)</f>
        <v>0</v>
      </c>
      <c r="P61" s="19">
        <v>0</v>
      </c>
      <c r="Q61" s="19">
        <v>7</v>
      </c>
      <c r="R61" s="221">
        <f>IFERROR(ROUND(P61/Q61,5),0)</f>
        <v>0</v>
      </c>
      <c r="S61" s="132"/>
      <c r="T61" s="226"/>
      <c r="U61" s="180"/>
      <c r="V61" s="138"/>
      <c r="W61" s="140"/>
      <c r="Y61" s="40">
        <v>1</v>
      </c>
      <c r="Z61" s="92"/>
      <c r="AA61" s="24">
        <f>IFERROR(ROUND(M61/N61,5),0)</f>
        <v>0</v>
      </c>
      <c r="AB61" s="24">
        <f>IFERROR(ROUND(P61/Q61,5),0)</f>
        <v>0</v>
      </c>
    </row>
    <row r="62" spans="1:31" ht="21" customHeight="1" x14ac:dyDescent="0.25">
      <c r="A62" s="147" t="s">
        <v>32</v>
      </c>
      <c r="B62" s="139" t="s">
        <v>59</v>
      </c>
      <c r="C62" s="139" t="s">
        <v>184</v>
      </c>
      <c r="D62" s="129" t="s">
        <v>61</v>
      </c>
      <c r="E62" s="127" t="s">
        <v>61</v>
      </c>
      <c r="F62" s="127" t="s">
        <v>61</v>
      </c>
      <c r="G62" s="127" t="s">
        <v>61</v>
      </c>
      <c r="H62" s="127" t="s">
        <v>61</v>
      </c>
      <c r="I62" s="127" t="s">
        <v>61</v>
      </c>
      <c r="J62" s="127" t="s">
        <v>61</v>
      </c>
      <c r="K62" s="127" t="s">
        <v>61</v>
      </c>
      <c r="L62" s="127" t="s">
        <v>61</v>
      </c>
      <c r="M62" s="11" t="s">
        <v>186</v>
      </c>
      <c r="N62" s="11" t="s">
        <v>185</v>
      </c>
      <c r="O62" s="11" t="s">
        <v>187</v>
      </c>
      <c r="P62" s="11" t="s">
        <v>186</v>
      </c>
      <c r="Q62" s="11" t="s">
        <v>185</v>
      </c>
      <c r="R62" s="11" t="s">
        <v>187</v>
      </c>
      <c r="S62" s="131" t="s">
        <v>280</v>
      </c>
      <c r="T62" s="225">
        <f>IFERROR(R63/O63-1,0)</f>
        <v>0</v>
      </c>
      <c r="U62" s="179">
        <v>0</v>
      </c>
      <c r="V62" s="137">
        <v>1</v>
      </c>
      <c r="W62" s="139"/>
      <c r="Y62" s="40"/>
      <c r="Z62" s="92"/>
      <c r="AA62" s="24"/>
      <c r="AB62" s="24"/>
    </row>
    <row r="63" spans="1:31" ht="132" customHeight="1" x14ac:dyDescent="0.25">
      <c r="A63" s="148"/>
      <c r="B63" s="140"/>
      <c r="C63" s="140"/>
      <c r="D63" s="130"/>
      <c r="E63" s="128"/>
      <c r="F63" s="128"/>
      <c r="G63" s="128"/>
      <c r="H63" s="128"/>
      <c r="I63" s="128"/>
      <c r="J63" s="128"/>
      <c r="K63" s="128"/>
      <c r="L63" s="128"/>
      <c r="M63" s="19">
        <v>0</v>
      </c>
      <c r="N63" s="19">
        <v>30</v>
      </c>
      <c r="O63" s="221">
        <f>IFERROR(ROUND(M63/N63,5),0)</f>
        <v>0</v>
      </c>
      <c r="P63" s="19">
        <v>0</v>
      </c>
      <c r="Q63" s="19">
        <v>24</v>
      </c>
      <c r="R63" s="221">
        <f>IFERROR(ROUND(P63/Q63,5),0)</f>
        <v>0</v>
      </c>
      <c r="S63" s="132"/>
      <c r="T63" s="226"/>
      <c r="U63" s="180"/>
      <c r="V63" s="138"/>
      <c r="W63" s="140"/>
      <c r="Y63" s="40">
        <v>1</v>
      </c>
      <c r="Z63" s="92"/>
      <c r="AA63" s="24">
        <f>IFERROR(ROUND(M63/N63,5),0)</f>
        <v>0</v>
      </c>
      <c r="AB63" s="24">
        <f>IFERROR(ROUND(P63/Q63,5),0)</f>
        <v>0</v>
      </c>
    </row>
    <row r="64" spans="1:31" ht="27" customHeight="1" x14ac:dyDescent="0.25">
      <c r="A64" s="183" t="s">
        <v>33</v>
      </c>
      <c r="B64" s="189" t="s">
        <v>60</v>
      </c>
      <c r="C64" s="145" t="s">
        <v>188</v>
      </c>
      <c r="D64" s="129" t="s">
        <v>61</v>
      </c>
      <c r="E64" s="127" t="s">
        <v>61</v>
      </c>
      <c r="F64" s="127" t="s">
        <v>61</v>
      </c>
      <c r="G64" s="127" t="s">
        <v>61</v>
      </c>
      <c r="H64" s="127" t="s">
        <v>61</v>
      </c>
      <c r="I64" s="127" t="s">
        <v>61</v>
      </c>
      <c r="J64" s="127" t="s">
        <v>61</v>
      </c>
      <c r="K64" s="127" t="s">
        <v>61</v>
      </c>
      <c r="L64" s="127" t="s">
        <v>61</v>
      </c>
      <c r="M64" s="11" t="s">
        <v>190</v>
      </c>
      <c r="N64" s="11" t="s">
        <v>189</v>
      </c>
      <c r="O64" s="11" t="s">
        <v>191</v>
      </c>
      <c r="P64" s="11" t="s">
        <v>190</v>
      </c>
      <c r="Q64" s="11" t="s">
        <v>189</v>
      </c>
      <c r="R64" s="11" t="s">
        <v>191</v>
      </c>
      <c r="S64" s="131" t="s">
        <v>282</v>
      </c>
      <c r="T64" s="215">
        <f>R65</f>
        <v>1.01014</v>
      </c>
      <c r="U64" s="179">
        <v>1</v>
      </c>
      <c r="V64" s="137">
        <v>1</v>
      </c>
      <c r="W64" s="139"/>
      <c r="Y64" s="40"/>
      <c r="Z64" s="93" t="s">
        <v>62</v>
      </c>
      <c r="AA64" s="24"/>
      <c r="AB64" s="24"/>
    </row>
    <row r="65" spans="1:31" ht="145.5" customHeight="1" x14ac:dyDescent="0.25">
      <c r="A65" s="184"/>
      <c r="B65" s="190"/>
      <c r="C65" s="146"/>
      <c r="D65" s="130"/>
      <c r="E65" s="128"/>
      <c r="F65" s="128"/>
      <c r="G65" s="128"/>
      <c r="H65" s="128"/>
      <c r="I65" s="128"/>
      <c r="J65" s="128"/>
      <c r="K65" s="128"/>
      <c r="L65" s="128"/>
      <c r="M65" s="84" t="s">
        <v>61</v>
      </c>
      <c r="N65" s="84" t="s">
        <v>61</v>
      </c>
      <c r="O65" s="85" t="s">
        <v>61</v>
      </c>
      <c r="P65" s="7">
        <v>299</v>
      </c>
      <c r="Q65" s="7">
        <v>296</v>
      </c>
      <c r="R65" s="224">
        <f>IFERROR(ROUND(P65/Q65,5),0)</f>
        <v>1.01014</v>
      </c>
      <c r="S65" s="132"/>
      <c r="T65" s="216"/>
      <c r="U65" s="180"/>
      <c r="V65" s="138"/>
      <c r="W65" s="140"/>
      <c r="Y65" s="41">
        <v>1</v>
      </c>
      <c r="Z65" s="94"/>
      <c r="AA65" s="24">
        <v>0.89</v>
      </c>
      <c r="AB65" s="24">
        <f>IFERROR(ROUND(P65/Q65,5),0)</f>
        <v>1.01014</v>
      </c>
      <c r="AE65" s="102">
        <f>AB65/AA65*100</f>
        <v>113.49887640449438</v>
      </c>
    </row>
    <row r="67" spans="1:31" x14ac:dyDescent="0.25">
      <c r="A67" s="25"/>
      <c r="B67" s="25" t="s">
        <v>196</v>
      </c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59">
        <f>SUM(U10:U65)</f>
        <v>12.5</v>
      </c>
      <c r="V67" s="25"/>
      <c r="W67" s="25"/>
      <c r="Y67" s="46">
        <f>SUM(Y11:Y65)</f>
        <v>40</v>
      </c>
    </row>
    <row r="69" spans="1:31" x14ac:dyDescent="0.25">
      <c r="S69" s="30" t="s">
        <v>199</v>
      </c>
      <c r="T69" s="30" t="s">
        <v>198</v>
      </c>
      <c r="U69" s="63">
        <f>COUNT(U10:U65)-COUNTIFS(U10:U65,0)</f>
        <v>11</v>
      </c>
      <c r="V69">
        <v>28</v>
      </c>
      <c r="W69" s="29">
        <f>U69/V69</f>
        <v>0.39285714285714285</v>
      </c>
    </row>
    <row r="70" spans="1:31" x14ac:dyDescent="0.25">
      <c r="S70" s="30" t="s">
        <v>199</v>
      </c>
      <c r="T70" s="30" t="s">
        <v>197</v>
      </c>
      <c r="U70" s="63">
        <f>U67</f>
        <v>12.5</v>
      </c>
      <c r="V70">
        <f>25+10+6</f>
        <v>41</v>
      </c>
      <c r="W70" s="29">
        <f>U70/V70</f>
        <v>0.3048780487804878</v>
      </c>
    </row>
  </sheetData>
  <mergeCells count="450">
    <mergeCell ref="A10:A11"/>
    <mergeCell ref="M7:O7"/>
    <mergeCell ref="P7:R7"/>
    <mergeCell ref="U6:U8"/>
    <mergeCell ref="S6:T7"/>
    <mergeCell ref="A5:B8"/>
    <mergeCell ref="B2:X2"/>
    <mergeCell ref="B3:X3"/>
    <mergeCell ref="V6:V8"/>
    <mergeCell ref="W6:W8"/>
    <mergeCell ref="D5:W5"/>
    <mergeCell ref="D6:R6"/>
    <mergeCell ref="D7:L7"/>
    <mergeCell ref="G10:G11"/>
    <mergeCell ref="H10:H11"/>
    <mergeCell ref="J10:J11"/>
    <mergeCell ref="K10:K11"/>
    <mergeCell ref="W12:W13"/>
    <mergeCell ref="S10:S11"/>
    <mergeCell ref="T10:T11"/>
    <mergeCell ref="U10:U11"/>
    <mergeCell ref="V10:V11"/>
    <mergeCell ref="W10:W11"/>
    <mergeCell ref="B12:B13"/>
    <mergeCell ref="C12:C13"/>
    <mergeCell ref="F10:F11"/>
    <mergeCell ref="I10:I11"/>
    <mergeCell ref="L10:L11"/>
    <mergeCell ref="F12:F13"/>
    <mergeCell ref="I12:I13"/>
    <mergeCell ref="L12:L13"/>
    <mergeCell ref="C10:C11"/>
    <mergeCell ref="B10:B11"/>
    <mergeCell ref="D12:D13"/>
    <mergeCell ref="E12:E13"/>
    <mergeCell ref="G12:G13"/>
    <mergeCell ref="H12:H13"/>
    <mergeCell ref="J12:J13"/>
    <mergeCell ref="K12:K13"/>
    <mergeCell ref="D10:D11"/>
    <mergeCell ref="E10:E11"/>
    <mergeCell ref="W16:W17"/>
    <mergeCell ref="B16:B17"/>
    <mergeCell ref="C16:C17"/>
    <mergeCell ref="F16:F17"/>
    <mergeCell ref="I16:I17"/>
    <mergeCell ref="L16:L17"/>
    <mergeCell ref="S14:S15"/>
    <mergeCell ref="T14:T15"/>
    <mergeCell ref="U14:U15"/>
    <mergeCell ref="V14:V15"/>
    <mergeCell ref="W14:W15"/>
    <mergeCell ref="B14:B15"/>
    <mergeCell ref="C14:C15"/>
    <mergeCell ref="F14:F15"/>
    <mergeCell ref="I14:I15"/>
    <mergeCell ref="L14:L15"/>
    <mergeCell ref="E14:E15"/>
    <mergeCell ref="G14:G15"/>
    <mergeCell ref="H14:H15"/>
    <mergeCell ref="J14:J15"/>
    <mergeCell ref="K14:K15"/>
    <mergeCell ref="A16:A17"/>
    <mergeCell ref="A14:A15"/>
    <mergeCell ref="A12:A13"/>
    <mergeCell ref="A18:A19"/>
    <mergeCell ref="B18:B19"/>
    <mergeCell ref="S16:S17"/>
    <mergeCell ref="T16:T17"/>
    <mergeCell ref="U16:U17"/>
    <mergeCell ref="V16:V17"/>
    <mergeCell ref="S12:S13"/>
    <mergeCell ref="T12:T13"/>
    <mergeCell ref="U12:U13"/>
    <mergeCell ref="V12:V13"/>
    <mergeCell ref="G18:G19"/>
    <mergeCell ref="H18:H19"/>
    <mergeCell ref="J18:J19"/>
    <mergeCell ref="K18:K19"/>
    <mergeCell ref="D16:D17"/>
    <mergeCell ref="E16:E17"/>
    <mergeCell ref="G16:G17"/>
    <mergeCell ref="H16:H17"/>
    <mergeCell ref="J16:J17"/>
    <mergeCell ref="K16:K17"/>
    <mergeCell ref="D14:D15"/>
    <mergeCell ref="S18:S19"/>
    <mergeCell ref="D20:D21"/>
    <mergeCell ref="E20:E21"/>
    <mergeCell ref="G20:G21"/>
    <mergeCell ref="H20:H21"/>
    <mergeCell ref="J20:J21"/>
    <mergeCell ref="K20:K21"/>
    <mergeCell ref="D18:D19"/>
    <mergeCell ref="E18:E19"/>
    <mergeCell ref="A20:A21"/>
    <mergeCell ref="B20:B21"/>
    <mergeCell ref="F20:F21"/>
    <mergeCell ref="I20:I21"/>
    <mergeCell ref="L20:L21"/>
    <mergeCell ref="C20:C21"/>
    <mergeCell ref="C18:C19"/>
    <mergeCell ref="F18:F19"/>
    <mergeCell ref="I18:I19"/>
    <mergeCell ref="L18:L19"/>
    <mergeCell ref="C26:C27"/>
    <mergeCell ref="F26:F27"/>
    <mergeCell ref="I26:I27"/>
    <mergeCell ref="W22:W23"/>
    <mergeCell ref="A24:A25"/>
    <mergeCell ref="B24:B25"/>
    <mergeCell ref="C24:C25"/>
    <mergeCell ref="F24:F25"/>
    <mergeCell ref="I24:I25"/>
    <mergeCell ref="L24:L25"/>
    <mergeCell ref="S24:S25"/>
    <mergeCell ref="T24:T25"/>
    <mergeCell ref="U24:U25"/>
    <mergeCell ref="V24:V25"/>
    <mergeCell ref="W24:W25"/>
    <mergeCell ref="L22:L23"/>
    <mergeCell ref="S22:S23"/>
    <mergeCell ref="T22:T23"/>
    <mergeCell ref="U22:U23"/>
    <mergeCell ref="V22:V23"/>
    <mergeCell ref="A22:A23"/>
    <mergeCell ref="B22:B23"/>
    <mergeCell ref="C22:C23"/>
    <mergeCell ref="F22:F23"/>
    <mergeCell ref="A30:A31"/>
    <mergeCell ref="B30:B31"/>
    <mergeCell ref="C30:C31"/>
    <mergeCell ref="F30:F31"/>
    <mergeCell ref="I30:I31"/>
    <mergeCell ref="W26:W27"/>
    <mergeCell ref="A28:A29"/>
    <mergeCell ref="B28:B29"/>
    <mergeCell ref="C28:C29"/>
    <mergeCell ref="F28:F29"/>
    <mergeCell ref="I28:I29"/>
    <mergeCell ref="L28:L29"/>
    <mergeCell ref="S28:S29"/>
    <mergeCell ref="T28:T29"/>
    <mergeCell ref="U28:U29"/>
    <mergeCell ref="V28:V29"/>
    <mergeCell ref="W28:W29"/>
    <mergeCell ref="L26:L27"/>
    <mergeCell ref="S26:S27"/>
    <mergeCell ref="T26:T27"/>
    <mergeCell ref="U26:U27"/>
    <mergeCell ref="V26:V27"/>
    <mergeCell ref="A26:A27"/>
    <mergeCell ref="B26:B27"/>
    <mergeCell ref="W30:W31"/>
    <mergeCell ref="T20:T21"/>
    <mergeCell ref="S20:S21"/>
    <mergeCell ref="U20:U21"/>
    <mergeCell ref="V20:V21"/>
    <mergeCell ref="W20:W21"/>
    <mergeCell ref="L30:L31"/>
    <mergeCell ref="S30:S31"/>
    <mergeCell ref="T30:T31"/>
    <mergeCell ref="U30:U31"/>
    <mergeCell ref="V30:V31"/>
    <mergeCell ref="W32:W33"/>
    <mergeCell ref="A34:A35"/>
    <mergeCell ref="B34:B35"/>
    <mergeCell ref="C34:C35"/>
    <mergeCell ref="F34:F35"/>
    <mergeCell ref="I34:I35"/>
    <mergeCell ref="L34:L35"/>
    <mergeCell ref="S34:S35"/>
    <mergeCell ref="T34:T35"/>
    <mergeCell ref="U34:U35"/>
    <mergeCell ref="V34:V35"/>
    <mergeCell ref="W34:W35"/>
    <mergeCell ref="L32:L33"/>
    <mergeCell ref="S32:S33"/>
    <mergeCell ref="T32:T33"/>
    <mergeCell ref="U32:U33"/>
    <mergeCell ref="V32:V33"/>
    <mergeCell ref="A32:A33"/>
    <mergeCell ref="B32:B33"/>
    <mergeCell ref="C32:C33"/>
    <mergeCell ref="F32:F33"/>
    <mergeCell ref="I32:I33"/>
    <mergeCell ref="W36:W37"/>
    <mergeCell ref="A38:A39"/>
    <mergeCell ref="B38:B39"/>
    <mergeCell ref="C38:C39"/>
    <mergeCell ref="S38:S39"/>
    <mergeCell ref="T38:T39"/>
    <mergeCell ref="U38:U39"/>
    <mergeCell ref="V38:V39"/>
    <mergeCell ref="W38:W39"/>
    <mergeCell ref="L36:L37"/>
    <mergeCell ref="S36:S37"/>
    <mergeCell ref="T36:T37"/>
    <mergeCell ref="U36:U37"/>
    <mergeCell ref="V36:V37"/>
    <mergeCell ref="A36:A37"/>
    <mergeCell ref="B36:B37"/>
    <mergeCell ref="C36:C37"/>
    <mergeCell ref="F36:F37"/>
    <mergeCell ref="I36:I37"/>
    <mergeCell ref="D36:D37"/>
    <mergeCell ref="E36:E37"/>
    <mergeCell ref="G36:G37"/>
    <mergeCell ref="H36:H37"/>
    <mergeCell ref="J36:J37"/>
    <mergeCell ref="W40:W41"/>
    <mergeCell ref="A42:A43"/>
    <mergeCell ref="B42:B43"/>
    <mergeCell ref="C42:C43"/>
    <mergeCell ref="F42:F43"/>
    <mergeCell ref="I42:I43"/>
    <mergeCell ref="L42:L43"/>
    <mergeCell ref="S42:S43"/>
    <mergeCell ref="T42:T43"/>
    <mergeCell ref="U42:U43"/>
    <mergeCell ref="V42:V43"/>
    <mergeCell ref="W42:W43"/>
    <mergeCell ref="S40:S41"/>
    <mergeCell ref="T40:T41"/>
    <mergeCell ref="U40:U41"/>
    <mergeCell ref="V40:V41"/>
    <mergeCell ref="A40:A41"/>
    <mergeCell ref="B40:B41"/>
    <mergeCell ref="C40:C41"/>
    <mergeCell ref="E42:E43"/>
    <mergeCell ref="D42:D43"/>
    <mergeCell ref="J42:J43"/>
    <mergeCell ref="K42:K43"/>
    <mergeCell ref="G42:G43"/>
    <mergeCell ref="W44:W45"/>
    <mergeCell ref="A46:A47"/>
    <mergeCell ref="B46:B47"/>
    <mergeCell ref="C46:C47"/>
    <mergeCell ref="F46:F47"/>
    <mergeCell ref="I46:I47"/>
    <mergeCell ref="L46:L47"/>
    <mergeCell ref="S46:S47"/>
    <mergeCell ref="T46:T47"/>
    <mergeCell ref="U46:U47"/>
    <mergeCell ref="V46:V47"/>
    <mergeCell ref="W46:W47"/>
    <mergeCell ref="L44:L45"/>
    <mergeCell ref="S44:S45"/>
    <mergeCell ref="T44:T45"/>
    <mergeCell ref="U44:U45"/>
    <mergeCell ref="V44:V45"/>
    <mergeCell ref="A44:A45"/>
    <mergeCell ref="B44:B45"/>
    <mergeCell ref="C44:C45"/>
    <mergeCell ref="F44:F45"/>
    <mergeCell ref="I44:I45"/>
    <mergeCell ref="W48:W49"/>
    <mergeCell ref="A50:A51"/>
    <mergeCell ref="B50:B51"/>
    <mergeCell ref="C50:C51"/>
    <mergeCell ref="F50:F51"/>
    <mergeCell ref="I50:I51"/>
    <mergeCell ref="L50:L51"/>
    <mergeCell ref="S50:S51"/>
    <mergeCell ref="T50:T51"/>
    <mergeCell ref="U50:U51"/>
    <mergeCell ref="V50:V51"/>
    <mergeCell ref="W50:W51"/>
    <mergeCell ref="L48:L49"/>
    <mergeCell ref="S48:S49"/>
    <mergeCell ref="T48:T49"/>
    <mergeCell ref="U48:U49"/>
    <mergeCell ref="V48:V49"/>
    <mergeCell ref="A48:A49"/>
    <mergeCell ref="B48:B49"/>
    <mergeCell ref="C48:C49"/>
    <mergeCell ref="F48:F49"/>
    <mergeCell ref="I48:I49"/>
    <mergeCell ref="D48:D49"/>
    <mergeCell ref="E48:E49"/>
    <mergeCell ref="W52:W53"/>
    <mergeCell ref="A54:A55"/>
    <mergeCell ref="B54:B55"/>
    <mergeCell ref="C54:C55"/>
    <mergeCell ref="S54:S55"/>
    <mergeCell ref="T54:T55"/>
    <mergeCell ref="U54:U55"/>
    <mergeCell ref="V54:V55"/>
    <mergeCell ref="W54:W55"/>
    <mergeCell ref="L52:L53"/>
    <mergeCell ref="S52:S53"/>
    <mergeCell ref="T52:T53"/>
    <mergeCell ref="U52:U53"/>
    <mergeCell ref="V52:V53"/>
    <mergeCell ref="A52:A53"/>
    <mergeCell ref="B52:B53"/>
    <mergeCell ref="C52:C53"/>
    <mergeCell ref="F52:F53"/>
    <mergeCell ref="I52:I53"/>
    <mergeCell ref="D52:D53"/>
    <mergeCell ref="E52:E53"/>
    <mergeCell ref="G52:G53"/>
    <mergeCell ref="H52:H53"/>
    <mergeCell ref="J52:J53"/>
    <mergeCell ref="W56:W57"/>
    <mergeCell ref="A58:A59"/>
    <mergeCell ref="B58:B59"/>
    <mergeCell ref="C58:C59"/>
    <mergeCell ref="F58:F59"/>
    <mergeCell ref="I58:I59"/>
    <mergeCell ref="L58:L59"/>
    <mergeCell ref="S58:S59"/>
    <mergeCell ref="T58:T59"/>
    <mergeCell ref="U58:U59"/>
    <mergeCell ref="V58:V59"/>
    <mergeCell ref="W58:W59"/>
    <mergeCell ref="L56:L57"/>
    <mergeCell ref="S56:S57"/>
    <mergeCell ref="T56:T57"/>
    <mergeCell ref="U56:U57"/>
    <mergeCell ref="V56:V57"/>
    <mergeCell ref="A56:A57"/>
    <mergeCell ref="B56:B57"/>
    <mergeCell ref="C56:C57"/>
    <mergeCell ref="F56:F57"/>
    <mergeCell ref="I56:I57"/>
    <mergeCell ref="W60:W61"/>
    <mergeCell ref="A62:A63"/>
    <mergeCell ref="B62:B63"/>
    <mergeCell ref="C62:C63"/>
    <mergeCell ref="F62:F63"/>
    <mergeCell ref="I62:I63"/>
    <mergeCell ref="L62:L63"/>
    <mergeCell ref="S62:S63"/>
    <mergeCell ref="T62:T63"/>
    <mergeCell ref="U62:U63"/>
    <mergeCell ref="V62:V63"/>
    <mergeCell ref="W62:W63"/>
    <mergeCell ref="L60:L61"/>
    <mergeCell ref="S60:S61"/>
    <mergeCell ref="T60:T61"/>
    <mergeCell ref="U60:U61"/>
    <mergeCell ref="V60:V61"/>
    <mergeCell ref="A60:A61"/>
    <mergeCell ref="B60:B61"/>
    <mergeCell ref="C60:C61"/>
    <mergeCell ref="F60:F61"/>
    <mergeCell ref="I60:I61"/>
    <mergeCell ref="D60:D61"/>
    <mergeCell ref="E60:E61"/>
    <mergeCell ref="W64:W65"/>
    <mergeCell ref="L64:L65"/>
    <mergeCell ref="S64:S65"/>
    <mergeCell ref="T64:T65"/>
    <mergeCell ref="U64:U65"/>
    <mergeCell ref="V64:V65"/>
    <mergeCell ref="A64:A65"/>
    <mergeCell ref="B64:B65"/>
    <mergeCell ref="C64:C65"/>
    <mergeCell ref="F64:F65"/>
    <mergeCell ref="I64:I65"/>
    <mergeCell ref="D64:D65"/>
    <mergeCell ref="E64:E65"/>
    <mergeCell ref="G64:G65"/>
    <mergeCell ref="H64:H65"/>
    <mergeCell ref="J64:J65"/>
    <mergeCell ref="K64:K65"/>
    <mergeCell ref="H42:H43"/>
    <mergeCell ref="D44:D45"/>
    <mergeCell ref="E44:E45"/>
    <mergeCell ref="G44:G45"/>
    <mergeCell ref="H44:H45"/>
    <mergeCell ref="J44:J45"/>
    <mergeCell ref="K44:K45"/>
    <mergeCell ref="D46:D47"/>
    <mergeCell ref="E46:E47"/>
    <mergeCell ref="G46:G47"/>
    <mergeCell ref="H46:H47"/>
    <mergeCell ref="J46:J47"/>
    <mergeCell ref="K46:K47"/>
    <mergeCell ref="G48:G49"/>
    <mergeCell ref="H48:H49"/>
    <mergeCell ref="J48:J49"/>
    <mergeCell ref="K48:K49"/>
    <mergeCell ref="D50:D51"/>
    <mergeCell ref="E50:E51"/>
    <mergeCell ref="G50:G51"/>
    <mergeCell ref="H50:H51"/>
    <mergeCell ref="J50:J51"/>
    <mergeCell ref="K50:K51"/>
    <mergeCell ref="K52:K53"/>
    <mergeCell ref="D56:D57"/>
    <mergeCell ref="E56:E57"/>
    <mergeCell ref="G56:G57"/>
    <mergeCell ref="H56:H57"/>
    <mergeCell ref="J56:J57"/>
    <mergeCell ref="K56:K57"/>
    <mergeCell ref="D58:D59"/>
    <mergeCell ref="E58:E59"/>
    <mergeCell ref="G58:G59"/>
    <mergeCell ref="H58:H59"/>
    <mergeCell ref="J58:J59"/>
    <mergeCell ref="K58:K59"/>
    <mergeCell ref="G60:G61"/>
    <mergeCell ref="H60:H61"/>
    <mergeCell ref="J60:J61"/>
    <mergeCell ref="K60:K61"/>
    <mergeCell ref="D62:D63"/>
    <mergeCell ref="E62:E63"/>
    <mergeCell ref="G62:G63"/>
    <mergeCell ref="H62:H63"/>
    <mergeCell ref="J62:J63"/>
    <mergeCell ref="K62:K63"/>
    <mergeCell ref="K36:K37"/>
    <mergeCell ref="D34:D35"/>
    <mergeCell ref="E34:E35"/>
    <mergeCell ref="G34:G35"/>
    <mergeCell ref="H34:H35"/>
    <mergeCell ref="J34:J35"/>
    <mergeCell ref="K34:K35"/>
    <mergeCell ref="D30:D31"/>
    <mergeCell ref="E30:E31"/>
    <mergeCell ref="G30:G31"/>
    <mergeCell ref="H30:H31"/>
    <mergeCell ref="J30:J31"/>
    <mergeCell ref="K30:K31"/>
    <mergeCell ref="V1:W1"/>
    <mergeCell ref="D22:D23"/>
    <mergeCell ref="E22:E23"/>
    <mergeCell ref="G22:G23"/>
    <mergeCell ref="H22:H23"/>
    <mergeCell ref="J22:J23"/>
    <mergeCell ref="K22:K23"/>
    <mergeCell ref="I22:I23"/>
    <mergeCell ref="D26:D27"/>
    <mergeCell ref="E26:E27"/>
    <mergeCell ref="G26:G27"/>
    <mergeCell ref="H26:H27"/>
    <mergeCell ref="J26:J27"/>
    <mergeCell ref="K26:K27"/>
    <mergeCell ref="D24:D25"/>
    <mergeCell ref="E24:E25"/>
    <mergeCell ref="G24:G25"/>
    <mergeCell ref="H24:H25"/>
    <mergeCell ref="J24:J25"/>
    <mergeCell ref="K24:K25"/>
    <mergeCell ref="T18:T19"/>
    <mergeCell ref="U18:U19"/>
    <mergeCell ref="V18:V19"/>
    <mergeCell ref="W18:W19"/>
  </mergeCells>
  <printOptions horizontalCentered="1"/>
  <pageMargins left="0.25" right="0.25" top="0.75" bottom="0.75" header="0.3" footer="0.3"/>
  <pageSetup paperSize="9" scale="4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BreakPreview" zoomScaleNormal="100" zoomScaleSheetLayoutView="100" workbookViewId="0">
      <selection activeCell="E14" sqref="E14"/>
    </sheetView>
  </sheetViews>
  <sheetFormatPr defaultRowHeight="18.75" x14ac:dyDescent="0.3"/>
  <cols>
    <col min="1" max="1" width="15" style="67" customWidth="1"/>
    <col min="2" max="2" width="22" style="67" customWidth="1"/>
    <col min="3" max="3" width="36.28515625" style="67" customWidth="1"/>
    <col min="4" max="4" width="25" style="67" customWidth="1"/>
    <col min="5" max="5" width="9.140625" style="67"/>
    <col min="6" max="6" width="15" style="67" customWidth="1"/>
    <col min="7" max="16384" width="9.140625" style="67"/>
  </cols>
  <sheetData>
    <row r="1" spans="1:4" x14ac:dyDescent="0.3">
      <c r="D1" s="76" t="s">
        <v>239</v>
      </c>
    </row>
    <row r="3" spans="1:4" ht="54" customHeight="1" x14ac:dyDescent="0.3">
      <c r="A3" s="199" t="s">
        <v>236</v>
      </c>
      <c r="B3" s="199"/>
      <c r="C3" s="199"/>
      <c r="D3" s="199"/>
    </row>
    <row r="4" spans="1:4" ht="18" customHeight="1" x14ac:dyDescent="0.3">
      <c r="A4" s="200" t="s">
        <v>251</v>
      </c>
      <c r="B4" s="200"/>
      <c r="C4" s="200"/>
      <c r="D4" s="200"/>
    </row>
    <row r="5" spans="1:4" x14ac:dyDescent="0.3">
      <c r="A5" s="200"/>
      <c r="B5" s="200"/>
      <c r="C5" s="200"/>
      <c r="D5" s="200"/>
    </row>
    <row r="7" spans="1:4" ht="72" customHeight="1" x14ac:dyDescent="0.3">
      <c r="A7" s="68" t="s">
        <v>202</v>
      </c>
      <c r="B7" s="68" t="s">
        <v>215</v>
      </c>
      <c r="C7" s="68" t="s">
        <v>205</v>
      </c>
      <c r="D7" s="68" t="s">
        <v>206</v>
      </c>
    </row>
    <row r="8" spans="1:4" ht="52.5" customHeight="1" x14ac:dyDescent="0.3">
      <c r="A8" s="201" t="s">
        <v>243</v>
      </c>
      <c r="B8" s="202" t="s">
        <v>285</v>
      </c>
      <c r="C8" s="69" t="s">
        <v>237</v>
      </c>
      <c r="D8" s="70">
        <f>ПР_1_МОБ!W70</f>
        <v>0.3048780487804878</v>
      </c>
    </row>
    <row r="9" spans="1:4" ht="39.75" customHeight="1" x14ac:dyDescent="0.3">
      <c r="A9" s="201"/>
      <c r="B9" s="203"/>
      <c r="C9" s="69" t="s">
        <v>203</v>
      </c>
      <c r="D9" s="70">
        <f>'ПР_1_Городская пол-ка'!W70</f>
        <v>0.33333333333333331</v>
      </c>
    </row>
    <row r="10" spans="1:4" ht="39.75" customHeight="1" x14ac:dyDescent="0.3">
      <c r="A10" s="201"/>
      <c r="B10" s="204"/>
      <c r="C10" s="69"/>
      <c r="D10" s="70"/>
    </row>
    <row r="11" spans="1:4" ht="56.25" x14ac:dyDescent="0.3">
      <c r="A11" s="71" t="s">
        <v>200</v>
      </c>
      <c r="B11" s="68" t="s">
        <v>286</v>
      </c>
      <c r="C11" s="69" t="s">
        <v>252</v>
      </c>
      <c r="D11" s="70">
        <f>'ПР-1_МОДБ'!$W$71</f>
        <v>0.55000000000000004</v>
      </c>
    </row>
    <row r="12" spans="1:4" ht="56.25" x14ac:dyDescent="0.3">
      <c r="A12" s="71" t="s">
        <v>201</v>
      </c>
      <c r="B12" s="68" t="s">
        <v>287</v>
      </c>
      <c r="C12" s="72" t="s">
        <v>204</v>
      </c>
      <c r="D12" s="70"/>
    </row>
    <row r="14" spans="1:4" ht="62.25" customHeight="1" x14ac:dyDescent="0.3">
      <c r="A14" s="198" t="s">
        <v>244</v>
      </c>
      <c r="B14" s="198"/>
      <c r="C14" s="198"/>
      <c r="D14" s="198"/>
    </row>
  </sheetData>
  <mergeCells count="6">
    <mergeCell ref="A14:D14"/>
    <mergeCell ref="A3:D3"/>
    <mergeCell ref="A4:D4"/>
    <mergeCell ref="A5:D5"/>
    <mergeCell ref="A8:A10"/>
    <mergeCell ref="B8:B10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topLeftCell="A13" zoomScale="80" zoomScaleNormal="100" zoomScaleSheetLayoutView="80" workbookViewId="0">
      <selection activeCell="V22" sqref="V22"/>
    </sheetView>
  </sheetViews>
  <sheetFormatPr defaultRowHeight="15.75" x14ac:dyDescent="0.25"/>
  <cols>
    <col min="1" max="1" width="17.5703125" style="33" customWidth="1"/>
    <col min="2" max="2" width="22" style="33" customWidth="1"/>
    <col min="3" max="3" width="23.7109375" style="33" customWidth="1"/>
    <col min="4" max="4" width="25" style="33" customWidth="1"/>
    <col min="5" max="5" width="21.28515625" style="33" customWidth="1"/>
    <col min="6" max="6" width="9.28515625" style="33" customWidth="1"/>
    <col min="7" max="7" width="9.140625" style="33"/>
    <col min="8" max="8" width="15" style="33" customWidth="1"/>
    <col min="9" max="10" width="9.28515625" style="33" bestFit="1" customWidth="1"/>
    <col min="11" max="11" width="9.5703125" style="33" bestFit="1" customWidth="1"/>
    <col min="12" max="12" width="9.28515625" style="33" bestFit="1" customWidth="1"/>
    <col min="13" max="16384" width="9.140625" style="33"/>
  </cols>
  <sheetData>
    <row r="1" spans="1:10" x14ac:dyDescent="0.25">
      <c r="E1" s="205" t="s">
        <v>240</v>
      </c>
      <c r="F1" s="205"/>
    </row>
    <row r="3" spans="1:10" ht="39.75" customHeight="1" x14ac:dyDescent="0.25">
      <c r="A3" s="199" t="s">
        <v>238</v>
      </c>
      <c r="B3" s="199"/>
      <c r="C3" s="199"/>
      <c r="D3" s="199"/>
      <c r="E3" s="199"/>
      <c r="F3" s="199"/>
    </row>
    <row r="4" spans="1:10" ht="18" customHeight="1" x14ac:dyDescent="0.3">
      <c r="A4" s="200" t="s">
        <v>293</v>
      </c>
      <c r="B4" s="200"/>
      <c r="C4" s="200"/>
      <c r="D4" s="200"/>
      <c r="E4" s="200"/>
      <c r="F4" s="200"/>
    </row>
    <row r="6" spans="1:10" ht="44.25" customHeight="1" x14ac:dyDescent="0.3">
      <c r="A6" s="88" t="s">
        <v>207</v>
      </c>
      <c r="B6" s="207" t="s">
        <v>289</v>
      </c>
      <c r="C6" s="207"/>
      <c r="D6" s="207"/>
      <c r="E6" s="207"/>
      <c r="F6" s="207"/>
    </row>
    <row r="7" spans="1:10" ht="41.25" customHeight="1" x14ac:dyDescent="0.25">
      <c r="A7" s="208" t="s">
        <v>208</v>
      </c>
      <c r="B7" s="209"/>
      <c r="C7" s="209"/>
      <c r="D7" s="209"/>
      <c r="E7" s="209"/>
      <c r="F7" s="209"/>
    </row>
    <row r="8" spans="1:10" ht="41.25" customHeight="1" x14ac:dyDescent="0.25">
      <c r="A8" s="35"/>
      <c r="B8"/>
      <c r="C8" s="34"/>
      <c r="D8" s="34"/>
      <c r="E8" s="34"/>
      <c r="F8" s="34"/>
      <c r="H8" s="36">
        <v>28521777.949999999</v>
      </c>
      <c r="I8" s="33" t="s">
        <v>260</v>
      </c>
    </row>
    <row r="9" spans="1:10" ht="45.75" customHeight="1" x14ac:dyDescent="0.3">
      <c r="A9"/>
      <c r="B9" s="206" t="s">
        <v>292</v>
      </c>
      <c r="C9" s="206"/>
      <c r="D9" s="206"/>
      <c r="E9" s="119">
        <f>(28521777.95-25885899.32)</f>
        <v>2635878.629999999</v>
      </c>
      <c r="F9" s="33" t="s">
        <v>211</v>
      </c>
      <c r="H9" s="36">
        <v>25885899.32</v>
      </c>
      <c r="I9" s="33" t="s">
        <v>259</v>
      </c>
    </row>
    <row r="10" spans="1:10" ht="18.75" x14ac:dyDescent="0.3">
      <c r="E10" s="67"/>
      <c r="H10" s="36">
        <f>H8-H9</f>
        <v>2635878.629999999</v>
      </c>
    </row>
    <row r="11" spans="1:10" ht="31.5" customHeight="1" x14ac:dyDescent="0.3">
      <c r="A11"/>
      <c r="B11" s="206" t="s">
        <v>209</v>
      </c>
      <c r="C11" s="206"/>
      <c r="D11" s="206"/>
      <c r="E11" s="67">
        <v>19272</v>
      </c>
      <c r="F11" s="33" t="s">
        <v>210</v>
      </c>
      <c r="H11" s="33">
        <v>19705</v>
      </c>
      <c r="I11" s="33">
        <v>19366</v>
      </c>
      <c r="J11" s="33">
        <v>19130</v>
      </c>
    </row>
    <row r="12" spans="1:10" ht="18.75" x14ac:dyDescent="0.3">
      <c r="E12" s="67"/>
    </row>
    <row r="13" spans="1:10" ht="101.25" customHeight="1" x14ac:dyDescent="0.3">
      <c r="B13" s="206" t="s">
        <v>291</v>
      </c>
      <c r="C13" s="206"/>
      <c r="D13" s="206"/>
      <c r="E13" s="67">
        <f>IFERROR((E9)/E11,0)</f>
        <v>136.77244863013692</v>
      </c>
      <c r="F13" s="33" t="s">
        <v>211</v>
      </c>
    </row>
    <row r="14" spans="1:10" ht="30.75" customHeight="1" x14ac:dyDescent="0.25"/>
    <row r="15" spans="1:10" ht="54" customHeight="1" x14ac:dyDescent="0.3">
      <c r="A15" s="207" t="s">
        <v>253</v>
      </c>
      <c r="B15" s="212"/>
      <c r="C15" s="212"/>
      <c r="D15" s="212"/>
      <c r="E15" s="212"/>
      <c r="F15" s="212"/>
    </row>
    <row r="17" spans="1:12" ht="27" customHeight="1" x14ac:dyDescent="0.25">
      <c r="B17"/>
    </row>
    <row r="18" spans="1:12" x14ac:dyDescent="0.25">
      <c r="A18" s="33" t="s">
        <v>212</v>
      </c>
    </row>
    <row r="19" spans="1:12" ht="28.5" customHeight="1" x14ac:dyDescent="0.3">
      <c r="A19"/>
      <c r="B19" s="206" t="s">
        <v>288</v>
      </c>
      <c r="C19" s="206"/>
      <c r="D19" s="206"/>
      <c r="E19" s="75">
        <v>19272</v>
      </c>
      <c r="F19" s="33" t="s">
        <v>210</v>
      </c>
      <c r="H19" s="125">
        <v>19705</v>
      </c>
      <c r="I19" s="125">
        <v>19366</v>
      </c>
      <c r="J19" s="125">
        <v>19130</v>
      </c>
      <c r="K19" s="125">
        <f>I19*3+J19*2</f>
        <v>96358</v>
      </c>
      <c r="L19" s="125">
        <f>K19/5</f>
        <v>19271.599999999999</v>
      </c>
    </row>
    <row r="20" spans="1:12" ht="18.75" x14ac:dyDescent="0.3">
      <c r="E20" s="75"/>
      <c r="H20" s="125"/>
      <c r="I20" s="125"/>
      <c r="J20" s="125"/>
      <c r="K20" s="125"/>
      <c r="L20" s="125"/>
    </row>
    <row r="21" spans="1:12" ht="29.25" customHeight="1" x14ac:dyDescent="0.3">
      <c r="A21"/>
      <c r="B21" s="206" t="s">
        <v>225</v>
      </c>
      <c r="C21" s="206"/>
      <c r="D21" s="206"/>
      <c r="E21" s="79">
        <f>IFERROR(ROUND(E13*E19,2),0)</f>
        <v>2635878.63</v>
      </c>
      <c r="F21" s="33" t="s">
        <v>211</v>
      </c>
      <c r="H21" s="125"/>
      <c r="I21" s="125"/>
      <c r="J21" s="125"/>
      <c r="K21" s="125"/>
      <c r="L21" s="125"/>
    </row>
    <row r="22" spans="1:12" ht="15.75" customHeight="1" x14ac:dyDescent="0.25">
      <c r="A22" s="65" t="s">
        <v>224</v>
      </c>
      <c r="H22" s="125"/>
      <c r="I22" s="125"/>
      <c r="J22" s="125"/>
      <c r="K22" s="125"/>
      <c r="L22" s="125"/>
    </row>
    <row r="23" spans="1:12" ht="14.25" customHeight="1" x14ac:dyDescent="0.25">
      <c r="A23" s="64"/>
      <c r="H23" s="125"/>
      <c r="I23" s="125"/>
      <c r="J23" s="125"/>
      <c r="K23" s="125"/>
      <c r="L23" s="125"/>
    </row>
    <row r="24" spans="1:12" s="66" customFormat="1" ht="24" customHeight="1" x14ac:dyDescent="0.35">
      <c r="A24" s="77" t="s">
        <v>226</v>
      </c>
      <c r="B24" s="78"/>
      <c r="C24" s="78"/>
      <c r="D24" s="78"/>
      <c r="E24" s="78"/>
      <c r="H24" s="126"/>
      <c r="I24" s="126"/>
      <c r="J24" s="126"/>
      <c r="K24" s="126"/>
      <c r="L24" s="126"/>
    </row>
    <row r="25" spans="1:12" ht="12.75" customHeight="1" x14ac:dyDescent="0.25">
      <c r="H25" s="125"/>
      <c r="I25" s="125"/>
      <c r="J25" s="125"/>
      <c r="K25" s="125"/>
      <c r="L25" s="125"/>
    </row>
    <row r="26" spans="1:12" ht="47.25" customHeight="1" x14ac:dyDescent="0.3">
      <c r="A26" s="83" t="s">
        <v>242</v>
      </c>
      <c r="B26" s="206" t="s">
        <v>229</v>
      </c>
      <c r="C26" s="206"/>
      <c r="D26" s="206"/>
      <c r="E26" s="81">
        <v>17934</v>
      </c>
      <c r="F26" s="33" t="s">
        <v>210</v>
      </c>
      <c r="H26" s="125">
        <v>18220</v>
      </c>
      <c r="I26" s="125">
        <v>18020</v>
      </c>
      <c r="J26" s="125">
        <v>17805</v>
      </c>
      <c r="K26" s="125">
        <f>I26*3+J26*2</f>
        <v>89670</v>
      </c>
      <c r="L26" s="125">
        <f>K26/5</f>
        <v>17934</v>
      </c>
    </row>
    <row r="27" spans="1:12" ht="18.75" x14ac:dyDescent="0.3">
      <c r="E27" s="75"/>
      <c r="H27" s="125"/>
      <c r="I27" s="125"/>
      <c r="J27" s="125"/>
      <c r="K27" s="125"/>
      <c r="L27" s="125"/>
    </row>
    <row r="28" spans="1:12" ht="45.75" customHeight="1" x14ac:dyDescent="0.35">
      <c r="A28" s="82" t="s">
        <v>241</v>
      </c>
      <c r="B28" s="206" t="s">
        <v>228</v>
      </c>
      <c r="C28" s="206"/>
      <c r="D28" s="206"/>
      <c r="E28" s="80">
        <f>IFERROR(ROUND($E$13*E26,2),0)</f>
        <v>2452877.09</v>
      </c>
      <c r="F28" s="33" t="s">
        <v>211</v>
      </c>
      <c r="H28" s="125"/>
      <c r="I28" s="125"/>
      <c r="J28" s="125"/>
      <c r="K28" s="125"/>
      <c r="L28" s="125"/>
    </row>
    <row r="29" spans="1:12" x14ac:dyDescent="0.25">
      <c r="H29" s="125"/>
      <c r="I29" s="125"/>
      <c r="J29" s="125"/>
      <c r="K29" s="125"/>
      <c r="L29" s="125"/>
    </row>
    <row r="30" spans="1:12" s="66" customFormat="1" ht="25.5" customHeight="1" x14ac:dyDescent="0.35">
      <c r="A30" s="77" t="s">
        <v>227</v>
      </c>
      <c r="B30" s="78"/>
      <c r="C30" s="78"/>
      <c r="D30" s="78"/>
      <c r="E30" s="78"/>
      <c r="H30" s="126"/>
      <c r="I30" s="126"/>
      <c r="J30" s="126"/>
      <c r="K30" s="126"/>
      <c r="L30" s="126"/>
    </row>
    <row r="31" spans="1:12" ht="9" customHeight="1" x14ac:dyDescent="0.25">
      <c r="H31" s="125"/>
      <c r="I31" s="125"/>
      <c r="J31" s="125"/>
      <c r="K31" s="125"/>
      <c r="L31" s="125"/>
    </row>
    <row r="32" spans="1:12" ht="61.5" customHeight="1" x14ac:dyDescent="0.3">
      <c r="A32" s="83" t="s">
        <v>242</v>
      </c>
      <c r="B32" s="206" t="s">
        <v>230</v>
      </c>
      <c r="C32" s="206"/>
      <c r="D32" s="206"/>
      <c r="E32" s="81">
        <v>1338</v>
      </c>
      <c r="F32" s="33" t="s">
        <v>210</v>
      </c>
      <c r="H32" s="125">
        <v>1485</v>
      </c>
      <c r="I32" s="125">
        <v>1346</v>
      </c>
      <c r="J32" s="125">
        <v>1325</v>
      </c>
      <c r="K32" s="125">
        <f>I32*3+J32*2</f>
        <v>6688</v>
      </c>
      <c r="L32" s="125">
        <f>K32/5</f>
        <v>1337.6</v>
      </c>
    </row>
    <row r="34" spans="1:8" ht="45.75" customHeight="1" x14ac:dyDescent="0.35">
      <c r="A34" s="82" t="s">
        <v>241</v>
      </c>
      <c r="B34" s="206" t="s">
        <v>231</v>
      </c>
      <c r="C34" s="206"/>
      <c r="D34" s="206"/>
      <c r="E34" s="80">
        <f>IFERROR(ROUND($E$13*E32,2),0)</f>
        <v>183001.54</v>
      </c>
      <c r="F34" s="33" t="s">
        <v>211</v>
      </c>
      <c r="H34" s="36"/>
    </row>
    <row r="36" spans="1:8" ht="50.25" customHeight="1" x14ac:dyDescent="0.3">
      <c r="A36" s="88" t="s">
        <v>213</v>
      </c>
      <c r="B36" s="207" t="s">
        <v>214</v>
      </c>
      <c r="C36" s="207"/>
      <c r="D36" s="207"/>
      <c r="E36" s="207"/>
      <c r="F36" s="207"/>
    </row>
    <row r="38" spans="1:8" ht="33" customHeight="1" x14ac:dyDescent="0.25">
      <c r="A38" s="213" t="s">
        <v>216</v>
      </c>
      <c r="B38" s="214"/>
      <c r="C38" s="214"/>
      <c r="D38" s="214"/>
      <c r="E38" s="214"/>
      <c r="F38" s="214"/>
    </row>
    <row r="40" spans="1:8" ht="36.75" customHeight="1" x14ac:dyDescent="0.25">
      <c r="B40"/>
    </row>
    <row r="42" spans="1:8" ht="45.75" customHeight="1" x14ac:dyDescent="0.25">
      <c r="A42"/>
      <c r="B42" s="206" t="s">
        <v>223</v>
      </c>
      <c r="C42" s="206"/>
      <c r="D42" s="206"/>
      <c r="E42" s="36">
        <v>0</v>
      </c>
      <c r="F42" s="33" t="s">
        <v>211</v>
      </c>
    </row>
    <row r="44" spans="1:8" ht="31.5" customHeight="1" x14ac:dyDescent="0.25">
      <c r="A44" s="2" t="s">
        <v>217</v>
      </c>
      <c r="B44" s="206" t="s">
        <v>218</v>
      </c>
      <c r="C44" s="206"/>
      <c r="D44" s="206"/>
      <c r="E44" s="33">
        <v>0</v>
      </c>
      <c r="F44" s="33" t="s">
        <v>210</v>
      </c>
    </row>
    <row r="46" spans="1:8" x14ac:dyDescent="0.25">
      <c r="A46"/>
    </row>
    <row r="47" spans="1:8" ht="63" customHeight="1" x14ac:dyDescent="0.25">
      <c r="A47"/>
      <c r="B47" s="206" t="s">
        <v>219</v>
      </c>
      <c r="C47" s="206"/>
      <c r="D47" s="206"/>
      <c r="E47" s="33">
        <f>IFERROR((0.3*E42)/E44,0)</f>
        <v>0</v>
      </c>
      <c r="F47" s="33" t="s">
        <v>211</v>
      </c>
    </row>
    <row r="49" spans="1:6" ht="49.5" customHeight="1" x14ac:dyDescent="0.25">
      <c r="A49" s="213" t="s">
        <v>220</v>
      </c>
      <c r="B49" s="213"/>
      <c r="C49" s="213"/>
      <c r="D49" s="213"/>
      <c r="E49" s="213"/>
      <c r="F49" s="213"/>
    </row>
    <row r="51" spans="1:6" ht="32.25" customHeight="1" x14ac:dyDescent="0.25">
      <c r="B51"/>
    </row>
    <row r="53" spans="1:6" ht="21.75" customHeight="1" x14ac:dyDescent="0.25">
      <c r="A53"/>
      <c r="B53" s="33" t="s">
        <v>221</v>
      </c>
    </row>
    <row r="56" spans="1:6" ht="75.75" customHeight="1" x14ac:dyDescent="0.25">
      <c r="A56" s="210" t="s">
        <v>290</v>
      </c>
      <c r="B56" s="211"/>
      <c r="C56" s="211"/>
      <c r="D56" s="211"/>
      <c r="E56" s="211"/>
      <c r="F56" s="211"/>
    </row>
  </sheetData>
  <mergeCells count="22">
    <mergeCell ref="A56:F56"/>
    <mergeCell ref="B13:D13"/>
    <mergeCell ref="A15:F15"/>
    <mergeCell ref="B19:D19"/>
    <mergeCell ref="B21:D21"/>
    <mergeCell ref="B36:F36"/>
    <mergeCell ref="A38:F38"/>
    <mergeCell ref="B42:D42"/>
    <mergeCell ref="B44:D44"/>
    <mergeCell ref="B47:D47"/>
    <mergeCell ref="A49:F49"/>
    <mergeCell ref="B26:D26"/>
    <mergeCell ref="B28:D28"/>
    <mergeCell ref="B32:D32"/>
    <mergeCell ref="B34:D34"/>
    <mergeCell ref="E1:F1"/>
    <mergeCell ref="B9:D9"/>
    <mergeCell ref="B6:F6"/>
    <mergeCell ref="A7:F7"/>
    <mergeCell ref="B11:D11"/>
    <mergeCell ref="A4:F4"/>
    <mergeCell ref="A3:F3"/>
  </mergeCells>
  <pageMargins left="0.7" right="0.7" top="0.75" bottom="0.75" header="0.3" footer="0.3"/>
  <pageSetup paperSize="9" scale="73" orientation="portrait" r:id="rId1"/>
  <rowBreaks count="1" manualBreakCount="1">
    <brk id="3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790</vt:i4>
      </vt:variant>
    </vt:vector>
  </HeadingPairs>
  <TitlesOfParts>
    <vt:vector size="796" baseType="lpstr">
      <vt:lpstr>СВОД</vt:lpstr>
      <vt:lpstr>ПР_1_Городская пол-ка</vt:lpstr>
      <vt:lpstr>ПР-1_МОДБ</vt:lpstr>
      <vt:lpstr>ПР_1_МОБ</vt:lpstr>
      <vt:lpstr>ПР_2_Ранжирование</vt:lpstr>
      <vt:lpstr>ПР_3 ОБЪЕМ СРЕДСТВ</vt:lpstr>
      <vt:lpstr>'ПР_1_Городская пол-ка'!T_РЕЗ1</vt:lpstr>
      <vt:lpstr>ПР_1_МОБ!T_РЕЗ1</vt:lpstr>
      <vt:lpstr>'ПР-1_МОДБ'!T_РЕЗ1</vt:lpstr>
      <vt:lpstr>СВОД!T_РЕЗ1</vt:lpstr>
      <vt:lpstr>'ПР_1_Городская пол-ка'!T_РЕЗ10</vt:lpstr>
      <vt:lpstr>ПР_1_МОБ!T_РЕЗ10</vt:lpstr>
      <vt:lpstr>'ПР-1_МОДБ'!T_РЕЗ10</vt:lpstr>
      <vt:lpstr>СВОД!T_РЕЗ10</vt:lpstr>
      <vt:lpstr>'ПР_1_Городская пол-ка'!T_РЕЗ11</vt:lpstr>
      <vt:lpstr>ПР_1_МОБ!T_РЕЗ11</vt:lpstr>
      <vt:lpstr>'ПР-1_МОДБ'!T_РЕЗ11</vt:lpstr>
      <vt:lpstr>СВОД!T_РЕЗ11</vt:lpstr>
      <vt:lpstr>'ПР_1_Городская пол-ка'!T_РЕЗ12</vt:lpstr>
      <vt:lpstr>ПР_1_МОБ!T_РЕЗ12</vt:lpstr>
      <vt:lpstr>'ПР-1_МОДБ'!T_РЕЗ12</vt:lpstr>
      <vt:lpstr>СВОД!T_РЕЗ12</vt:lpstr>
      <vt:lpstr>'ПР_1_Городская пол-ка'!T_РЕЗ13</vt:lpstr>
      <vt:lpstr>ПР_1_МОБ!T_РЕЗ13</vt:lpstr>
      <vt:lpstr>'ПР-1_МОДБ'!T_РЕЗ13</vt:lpstr>
      <vt:lpstr>СВОД!T_РЕЗ13</vt:lpstr>
      <vt:lpstr>'ПР_1_Городская пол-ка'!T_РЕЗ14</vt:lpstr>
      <vt:lpstr>ПР_1_МОБ!T_РЕЗ14</vt:lpstr>
      <vt:lpstr>'ПР-1_МОДБ'!T_РЕЗ14</vt:lpstr>
      <vt:lpstr>СВОД!T_РЕЗ14</vt:lpstr>
      <vt:lpstr>'ПР_1_Городская пол-ка'!T_РЕЗ15</vt:lpstr>
      <vt:lpstr>ПР_1_МОБ!T_РЕЗ15</vt:lpstr>
      <vt:lpstr>'ПР-1_МОДБ'!T_РЕЗ15</vt:lpstr>
      <vt:lpstr>СВОД!T_РЕЗ15</vt:lpstr>
      <vt:lpstr>'ПР_1_Городская пол-ка'!T_РЕЗ16</vt:lpstr>
      <vt:lpstr>ПР_1_МОБ!T_РЕЗ16</vt:lpstr>
      <vt:lpstr>'ПР-1_МОДБ'!T_РЕЗ16</vt:lpstr>
      <vt:lpstr>СВОД!T_РЕЗ16</vt:lpstr>
      <vt:lpstr>'ПР_1_Городская пол-ка'!T_РЕЗ17</vt:lpstr>
      <vt:lpstr>ПР_1_МОБ!T_РЕЗ17</vt:lpstr>
      <vt:lpstr>'ПР-1_МОДБ'!T_РЕЗ17</vt:lpstr>
      <vt:lpstr>СВОД!T_РЕЗ17</vt:lpstr>
      <vt:lpstr>'ПР_1_Городская пол-ка'!T_РЕЗ18</vt:lpstr>
      <vt:lpstr>ПР_1_МОБ!T_РЕЗ18</vt:lpstr>
      <vt:lpstr>'ПР-1_МОДБ'!T_РЕЗ18</vt:lpstr>
      <vt:lpstr>СВОД!T_РЕЗ18</vt:lpstr>
      <vt:lpstr>'ПР_1_Городская пол-ка'!T_РЕЗ19</vt:lpstr>
      <vt:lpstr>ПР_1_МОБ!T_РЕЗ19</vt:lpstr>
      <vt:lpstr>'ПР-1_МОДБ'!T_РЕЗ19</vt:lpstr>
      <vt:lpstr>СВОД!T_РЕЗ19</vt:lpstr>
      <vt:lpstr>'ПР_1_Городская пол-ка'!T_РЕЗ2</vt:lpstr>
      <vt:lpstr>ПР_1_МОБ!T_РЕЗ2</vt:lpstr>
      <vt:lpstr>'ПР-1_МОДБ'!T_РЕЗ2</vt:lpstr>
      <vt:lpstr>СВОД!T_РЕЗ2</vt:lpstr>
      <vt:lpstr>'ПР_1_Городская пол-ка'!T_РЕЗ20</vt:lpstr>
      <vt:lpstr>ПР_1_МОБ!T_РЕЗ20</vt:lpstr>
      <vt:lpstr>'ПР-1_МОДБ'!T_РЕЗ20</vt:lpstr>
      <vt:lpstr>СВОД!T_РЕЗ20</vt:lpstr>
      <vt:lpstr>'ПР_1_Городская пол-ка'!T_РЕЗ21</vt:lpstr>
      <vt:lpstr>ПР_1_МОБ!T_РЕЗ21</vt:lpstr>
      <vt:lpstr>'ПР-1_МОДБ'!T_РЕЗ21</vt:lpstr>
      <vt:lpstr>СВОД!T_РЕЗ21</vt:lpstr>
      <vt:lpstr>'ПР_1_Городская пол-ка'!T_РЕЗ22</vt:lpstr>
      <vt:lpstr>ПР_1_МОБ!T_РЕЗ22</vt:lpstr>
      <vt:lpstr>'ПР-1_МОДБ'!T_РЕЗ22</vt:lpstr>
      <vt:lpstr>СВОД!T_РЕЗ22</vt:lpstr>
      <vt:lpstr>'ПР_1_Городская пол-ка'!T_РЕЗ23</vt:lpstr>
      <vt:lpstr>ПР_1_МОБ!T_РЕЗ23</vt:lpstr>
      <vt:lpstr>'ПР-1_МОДБ'!T_РЕЗ23</vt:lpstr>
      <vt:lpstr>СВОД!T_РЕЗ23</vt:lpstr>
      <vt:lpstr>'ПР_1_Городская пол-ка'!T_РЕЗ24</vt:lpstr>
      <vt:lpstr>ПР_1_МОБ!T_РЕЗ24</vt:lpstr>
      <vt:lpstr>'ПР-1_МОДБ'!T_РЕЗ24</vt:lpstr>
      <vt:lpstr>СВОД!T_РЕЗ24</vt:lpstr>
      <vt:lpstr>'ПР_1_Городская пол-ка'!T_РЕЗ25</vt:lpstr>
      <vt:lpstr>ПР_1_МОБ!T_РЕЗ25</vt:lpstr>
      <vt:lpstr>'ПР-1_МОДБ'!T_РЕЗ25</vt:lpstr>
      <vt:lpstr>СВОД!T_РЕЗ25</vt:lpstr>
      <vt:lpstr>'ПР_1_Городская пол-ка'!T_РЕЗ26</vt:lpstr>
      <vt:lpstr>ПР_1_МОБ!T_РЕЗ26</vt:lpstr>
      <vt:lpstr>'ПР-1_МОДБ'!T_РЕЗ26</vt:lpstr>
      <vt:lpstr>СВОД!T_РЕЗ26</vt:lpstr>
      <vt:lpstr>'ПР_1_Городская пол-ка'!T_РЕЗ27</vt:lpstr>
      <vt:lpstr>ПР_1_МОБ!T_РЕЗ27</vt:lpstr>
      <vt:lpstr>'ПР-1_МОДБ'!T_РЕЗ27</vt:lpstr>
      <vt:lpstr>СВОД!T_РЕЗ27</vt:lpstr>
      <vt:lpstr>'ПР_1_Городская пол-ка'!T_РЕЗ28</vt:lpstr>
      <vt:lpstr>ПР_1_МОБ!T_РЕЗ28</vt:lpstr>
      <vt:lpstr>'ПР-1_МОДБ'!T_РЕЗ28</vt:lpstr>
      <vt:lpstr>СВОД!T_РЕЗ28</vt:lpstr>
      <vt:lpstr>'ПР_1_Городская пол-ка'!T_РЕЗ3</vt:lpstr>
      <vt:lpstr>ПР_1_МОБ!T_РЕЗ3</vt:lpstr>
      <vt:lpstr>'ПР-1_МОДБ'!T_РЕЗ3</vt:lpstr>
      <vt:lpstr>СВОД!T_РЕЗ3</vt:lpstr>
      <vt:lpstr>'ПР_1_Городская пол-ка'!T_РЕЗ4</vt:lpstr>
      <vt:lpstr>ПР_1_МОБ!T_РЕЗ4</vt:lpstr>
      <vt:lpstr>'ПР-1_МОДБ'!T_РЕЗ4</vt:lpstr>
      <vt:lpstr>СВОД!T_РЕЗ4</vt:lpstr>
      <vt:lpstr>'ПР_1_Городская пол-ка'!T_РЕЗ5</vt:lpstr>
      <vt:lpstr>ПР_1_МОБ!T_РЕЗ5</vt:lpstr>
      <vt:lpstr>'ПР-1_МОДБ'!T_РЕЗ5</vt:lpstr>
      <vt:lpstr>СВОД!T_РЕЗ5</vt:lpstr>
      <vt:lpstr>'ПР_1_Городская пол-ка'!T_РЕЗ6</vt:lpstr>
      <vt:lpstr>ПР_1_МОБ!T_РЕЗ6</vt:lpstr>
      <vt:lpstr>'ПР-1_МОДБ'!T_РЕЗ6</vt:lpstr>
      <vt:lpstr>СВОД!T_РЕЗ6</vt:lpstr>
      <vt:lpstr>'ПР_1_Городская пол-ка'!T_РЕЗ7</vt:lpstr>
      <vt:lpstr>ПР_1_МОБ!T_РЕЗ7</vt:lpstr>
      <vt:lpstr>'ПР-1_МОДБ'!T_РЕЗ7</vt:lpstr>
      <vt:lpstr>СВОД!T_РЕЗ7</vt:lpstr>
      <vt:lpstr>'ПР_1_Городская пол-ка'!T_РЕЗ8</vt:lpstr>
      <vt:lpstr>ПР_1_МОБ!T_РЕЗ8</vt:lpstr>
      <vt:lpstr>'ПР-1_МОДБ'!T_РЕЗ8</vt:lpstr>
      <vt:lpstr>СВОД!T_РЕЗ8</vt:lpstr>
      <vt:lpstr>'ПР_1_Городская пол-ка'!T_РЕЗ9</vt:lpstr>
      <vt:lpstr>ПР_1_МОБ!T_РЕЗ9</vt:lpstr>
      <vt:lpstr>'ПР-1_МОДБ'!T_РЕЗ9</vt:lpstr>
      <vt:lpstr>СВОД!T_РЕЗ9</vt:lpstr>
      <vt:lpstr>'ПР_1_Городская пол-ка'!V_рез_1_2</vt:lpstr>
      <vt:lpstr>ПР_1_МОБ!V_рез_1_2</vt:lpstr>
      <vt:lpstr>'ПР-1_МОДБ'!V_рез_1_2</vt:lpstr>
      <vt:lpstr>СВОД!V_рез_1_2</vt:lpstr>
      <vt:lpstr>'ПР_1_Городская пол-ка'!V_рез_1_3</vt:lpstr>
      <vt:lpstr>ПР_1_МОБ!V_рез_1_3</vt:lpstr>
      <vt:lpstr>'ПР-1_МОДБ'!V_рез_1_3</vt:lpstr>
      <vt:lpstr>СВОД!V_рез_1_3</vt:lpstr>
      <vt:lpstr>'ПР_1_Городская пол-ка'!V_рез_1_4</vt:lpstr>
      <vt:lpstr>ПР_1_МОБ!V_рез_1_4</vt:lpstr>
      <vt:lpstr>'ПР-1_МОДБ'!V_рез_1_4</vt:lpstr>
      <vt:lpstr>СВОД!V_рез_1_4</vt:lpstr>
      <vt:lpstr>'ПР_1_Городская пол-ка'!V_рез_1_5</vt:lpstr>
      <vt:lpstr>ПР_1_МОБ!V_рез_1_5</vt:lpstr>
      <vt:lpstr>'ПР-1_МОДБ'!V_рез_1_5</vt:lpstr>
      <vt:lpstr>СВОД!V_рез_1_5</vt:lpstr>
      <vt:lpstr>'ПР_1_Городская пол-ка'!V_рез_1_6</vt:lpstr>
      <vt:lpstr>ПР_1_МОБ!V_рез_1_6</vt:lpstr>
      <vt:lpstr>'ПР-1_МОДБ'!V_рез_1_6</vt:lpstr>
      <vt:lpstr>СВОД!V_рез_1_6</vt:lpstr>
      <vt:lpstr>'ПР_1_Городская пол-ка'!V_рез_1_8</vt:lpstr>
      <vt:lpstr>ПР_1_МОБ!V_рез_1_8</vt:lpstr>
      <vt:lpstr>'ПР-1_МОДБ'!V_рез_1_8</vt:lpstr>
      <vt:lpstr>СВОД!V_рез_1_8</vt:lpstr>
      <vt:lpstr>'ПР_1_Городская пол-ка'!V_рез_10_2</vt:lpstr>
      <vt:lpstr>ПР_1_МОБ!V_рез_10_2</vt:lpstr>
      <vt:lpstr>'ПР-1_МОДБ'!V_рез_10_2</vt:lpstr>
      <vt:lpstr>СВОД!V_рез_10_2</vt:lpstr>
      <vt:lpstr>'ПР_1_Городская пол-ка'!V_рез_10_3</vt:lpstr>
      <vt:lpstr>ПР_1_МОБ!V_рез_10_3</vt:lpstr>
      <vt:lpstr>'ПР-1_МОДБ'!V_рез_10_3</vt:lpstr>
      <vt:lpstr>СВОД!V_рез_10_3</vt:lpstr>
      <vt:lpstr>'ПР_1_Городская пол-ка'!V_рез_10_4</vt:lpstr>
      <vt:lpstr>ПР_1_МОБ!V_рез_10_4</vt:lpstr>
      <vt:lpstr>'ПР-1_МОДБ'!V_рез_10_4</vt:lpstr>
      <vt:lpstr>СВОД!V_рез_10_4</vt:lpstr>
      <vt:lpstr>'ПР_1_Городская пол-ка'!V_рез_10_5</vt:lpstr>
      <vt:lpstr>ПР_1_МОБ!V_рез_10_5</vt:lpstr>
      <vt:lpstr>'ПР-1_МОДБ'!V_рез_10_5</vt:lpstr>
      <vt:lpstr>СВОД!V_рез_10_5</vt:lpstr>
      <vt:lpstr>'ПР_1_Городская пол-ка'!V_рез_10_6</vt:lpstr>
      <vt:lpstr>ПР_1_МОБ!V_рез_10_6</vt:lpstr>
      <vt:lpstr>'ПР-1_МОДБ'!V_рез_10_6</vt:lpstr>
      <vt:lpstr>СВОД!V_рез_10_6</vt:lpstr>
      <vt:lpstr>'ПР_1_Городская пол-ка'!V_рез_10_8</vt:lpstr>
      <vt:lpstr>ПР_1_МОБ!V_рез_10_8</vt:lpstr>
      <vt:lpstr>'ПР-1_МОДБ'!V_рез_10_8</vt:lpstr>
      <vt:lpstr>СВОД!V_рез_10_8</vt:lpstr>
      <vt:lpstr>'ПР_1_Городская пол-ка'!V_рез_11_2</vt:lpstr>
      <vt:lpstr>ПР_1_МОБ!V_рез_11_2</vt:lpstr>
      <vt:lpstr>'ПР-1_МОДБ'!V_рез_11_2</vt:lpstr>
      <vt:lpstr>СВОД!V_рез_11_2</vt:lpstr>
      <vt:lpstr>'ПР_1_Городская пол-ка'!V_рез_11_3</vt:lpstr>
      <vt:lpstr>ПР_1_МОБ!V_рез_11_3</vt:lpstr>
      <vt:lpstr>'ПР-1_МОДБ'!V_рез_11_3</vt:lpstr>
      <vt:lpstr>СВОД!V_рез_11_3</vt:lpstr>
      <vt:lpstr>'ПР_1_Городская пол-ка'!V_рез_11_4</vt:lpstr>
      <vt:lpstr>ПР_1_МОБ!V_рез_11_4</vt:lpstr>
      <vt:lpstr>'ПР-1_МОДБ'!V_рез_11_4</vt:lpstr>
      <vt:lpstr>СВОД!V_рез_11_4</vt:lpstr>
      <vt:lpstr>'ПР_1_Городская пол-ка'!V_рез_11_5</vt:lpstr>
      <vt:lpstr>ПР_1_МОБ!V_рез_11_5</vt:lpstr>
      <vt:lpstr>'ПР-1_МОДБ'!V_рез_11_5</vt:lpstr>
      <vt:lpstr>СВОД!V_рез_11_5</vt:lpstr>
      <vt:lpstr>'ПР_1_Городская пол-ка'!V_рез_11_6</vt:lpstr>
      <vt:lpstr>ПР_1_МОБ!V_рез_11_6</vt:lpstr>
      <vt:lpstr>'ПР-1_МОДБ'!V_рез_11_6</vt:lpstr>
      <vt:lpstr>СВОД!V_рез_11_6</vt:lpstr>
      <vt:lpstr>'ПР_1_Городская пол-ка'!V_рез_11_8</vt:lpstr>
      <vt:lpstr>ПР_1_МОБ!V_рез_11_8</vt:lpstr>
      <vt:lpstr>'ПР-1_МОДБ'!V_рез_11_8</vt:lpstr>
      <vt:lpstr>СВОД!V_рез_11_8</vt:lpstr>
      <vt:lpstr>'ПР_1_Городская пол-ка'!V_рез_12_2</vt:lpstr>
      <vt:lpstr>ПР_1_МОБ!V_рез_12_2</vt:lpstr>
      <vt:lpstr>'ПР-1_МОДБ'!V_рез_12_2</vt:lpstr>
      <vt:lpstr>СВОД!V_рез_12_2</vt:lpstr>
      <vt:lpstr>'ПР_1_Городская пол-ка'!V_рез_12_3</vt:lpstr>
      <vt:lpstr>ПР_1_МОБ!V_рез_12_3</vt:lpstr>
      <vt:lpstr>'ПР-1_МОДБ'!V_рез_12_3</vt:lpstr>
      <vt:lpstr>СВОД!V_рез_12_3</vt:lpstr>
      <vt:lpstr>'ПР_1_Городская пол-ка'!V_рез_12_4</vt:lpstr>
      <vt:lpstr>ПР_1_МОБ!V_рез_12_4</vt:lpstr>
      <vt:lpstr>'ПР-1_МОДБ'!V_рез_12_4</vt:lpstr>
      <vt:lpstr>СВОД!V_рез_12_4</vt:lpstr>
      <vt:lpstr>'ПР_1_Городская пол-ка'!V_рез_12_5</vt:lpstr>
      <vt:lpstr>ПР_1_МОБ!V_рез_12_5</vt:lpstr>
      <vt:lpstr>'ПР-1_МОДБ'!V_рез_12_5</vt:lpstr>
      <vt:lpstr>СВОД!V_рез_12_5</vt:lpstr>
      <vt:lpstr>'ПР_1_Городская пол-ка'!V_рез_12_6</vt:lpstr>
      <vt:lpstr>ПР_1_МОБ!V_рез_12_6</vt:lpstr>
      <vt:lpstr>'ПР-1_МОДБ'!V_рез_12_6</vt:lpstr>
      <vt:lpstr>СВОД!V_рез_12_6</vt:lpstr>
      <vt:lpstr>'ПР_1_Городская пол-ка'!V_рез_12_8</vt:lpstr>
      <vt:lpstr>ПР_1_МОБ!V_рез_12_8</vt:lpstr>
      <vt:lpstr>'ПР-1_МОДБ'!V_рез_12_8</vt:lpstr>
      <vt:lpstr>СВОД!V_рез_12_8</vt:lpstr>
      <vt:lpstr>'ПР_1_Городская пол-ка'!V_рез_13_2</vt:lpstr>
      <vt:lpstr>ПР_1_МОБ!V_рез_13_2</vt:lpstr>
      <vt:lpstr>'ПР-1_МОДБ'!V_рез_13_2</vt:lpstr>
      <vt:lpstr>СВОД!V_рез_13_2</vt:lpstr>
      <vt:lpstr>'ПР_1_Городская пол-ка'!V_рез_13_3</vt:lpstr>
      <vt:lpstr>ПР_1_МОБ!V_рез_13_3</vt:lpstr>
      <vt:lpstr>'ПР-1_МОДБ'!V_рез_13_3</vt:lpstr>
      <vt:lpstr>СВОД!V_рез_13_3</vt:lpstr>
      <vt:lpstr>'ПР_1_Городская пол-ка'!V_рез_13_4</vt:lpstr>
      <vt:lpstr>ПР_1_МОБ!V_рез_13_4</vt:lpstr>
      <vt:lpstr>'ПР-1_МОДБ'!V_рез_13_4</vt:lpstr>
      <vt:lpstr>СВОД!V_рез_13_4</vt:lpstr>
      <vt:lpstr>'ПР_1_Городская пол-ка'!V_рез_13_5</vt:lpstr>
      <vt:lpstr>ПР_1_МОБ!V_рез_13_5</vt:lpstr>
      <vt:lpstr>'ПР-1_МОДБ'!V_рез_13_5</vt:lpstr>
      <vt:lpstr>СВОД!V_рез_13_5</vt:lpstr>
      <vt:lpstr>'ПР_1_Городская пол-ка'!V_рез_13_6</vt:lpstr>
      <vt:lpstr>ПР_1_МОБ!V_рез_13_6</vt:lpstr>
      <vt:lpstr>'ПР-1_МОДБ'!V_рез_13_6</vt:lpstr>
      <vt:lpstr>СВОД!V_рез_13_6</vt:lpstr>
      <vt:lpstr>'ПР_1_Городская пол-ка'!V_рез_13_8</vt:lpstr>
      <vt:lpstr>ПР_1_МОБ!V_рез_13_8</vt:lpstr>
      <vt:lpstr>'ПР-1_МОДБ'!V_рез_13_8</vt:lpstr>
      <vt:lpstr>СВОД!V_рез_13_8</vt:lpstr>
      <vt:lpstr>'ПР_1_Городская пол-ка'!V_рез_14_2</vt:lpstr>
      <vt:lpstr>ПР_1_МОБ!V_рез_14_2</vt:lpstr>
      <vt:lpstr>'ПР-1_МОДБ'!V_рез_14_2</vt:lpstr>
      <vt:lpstr>СВОД!V_рез_14_2</vt:lpstr>
      <vt:lpstr>'ПР_1_Городская пол-ка'!V_рез_14_3</vt:lpstr>
      <vt:lpstr>ПР_1_МОБ!V_рез_14_3</vt:lpstr>
      <vt:lpstr>'ПР-1_МОДБ'!V_рез_14_3</vt:lpstr>
      <vt:lpstr>СВОД!V_рез_14_3</vt:lpstr>
      <vt:lpstr>'ПР_1_Городская пол-ка'!V_рез_14_4</vt:lpstr>
      <vt:lpstr>ПР_1_МОБ!V_рез_14_4</vt:lpstr>
      <vt:lpstr>'ПР-1_МОДБ'!V_рез_14_4</vt:lpstr>
      <vt:lpstr>СВОД!V_рез_14_4</vt:lpstr>
      <vt:lpstr>'ПР_1_Городская пол-ка'!V_рез_14_5</vt:lpstr>
      <vt:lpstr>ПР_1_МОБ!V_рез_14_5</vt:lpstr>
      <vt:lpstr>'ПР-1_МОДБ'!V_рез_14_5</vt:lpstr>
      <vt:lpstr>СВОД!V_рез_14_5</vt:lpstr>
      <vt:lpstr>'ПР_1_Городская пол-ка'!V_рез_14_6</vt:lpstr>
      <vt:lpstr>ПР_1_МОБ!V_рез_14_6</vt:lpstr>
      <vt:lpstr>'ПР-1_МОДБ'!V_рез_14_6</vt:lpstr>
      <vt:lpstr>СВОД!V_рез_14_6</vt:lpstr>
      <vt:lpstr>'ПР_1_Городская пол-ка'!V_рез_14_8</vt:lpstr>
      <vt:lpstr>ПР_1_МОБ!V_рез_14_8</vt:lpstr>
      <vt:lpstr>'ПР-1_МОДБ'!V_рез_14_8</vt:lpstr>
      <vt:lpstr>СВОД!V_рез_14_8</vt:lpstr>
      <vt:lpstr>'ПР_1_Городская пол-ка'!V_рез_15_2</vt:lpstr>
      <vt:lpstr>ПР_1_МОБ!V_рез_15_2</vt:lpstr>
      <vt:lpstr>'ПР-1_МОДБ'!V_рез_15_2</vt:lpstr>
      <vt:lpstr>СВОД!V_рез_15_2</vt:lpstr>
      <vt:lpstr>'ПР_1_Городская пол-ка'!V_рез_15_3</vt:lpstr>
      <vt:lpstr>ПР_1_МОБ!V_рез_15_3</vt:lpstr>
      <vt:lpstr>'ПР-1_МОДБ'!V_рез_15_3</vt:lpstr>
      <vt:lpstr>СВОД!V_рез_15_3</vt:lpstr>
      <vt:lpstr>'ПР_1_Городская пол-ка'!V_рез_15_4</vt:lpstr>
      <vt:lpstr>ПР_1_МОБ!V_рез_15_4</vt:lpstr>
      <vt:lpstr>'ПР-1_МОДБ'!V_рез_15_4</vt:lpstr>
      <vt:lpstr>СВОД!V_рез_15_4</vt:lpstr>
      <vt:lpstr>'ПР_1_Городская пол-ка'!V_рез_15_5</vt:lpstr>
      <vt:lpstr>ПР_1_МОБ!V_рез_15_5</vt:lpstr>
      <vt:lpstr>'ПР-1_МОДБ'!V_рез_15_5</vt:lpstr>
      <vt:lpstr>СВОД!V_рез_15_5</vt:lpstr>
      <vt:lpstr>'ПР_1_Городская пол-ка'!V_рез_15_6</vt:lpstr>
      <vt:lpstr>ПР_1_МОБ!V_рез_15_6</vt:lpstr>
      <vt:lpstr>'ПР-1_МОДБ'!V_рез_15_6</vt:lpstr>
      <vt:lpstr>СВОД!V_рез_15_6</vt:lpstr>
      <vt:lpstr>'ПР_1_Городская пол-ка'!V_рез_15_8</vt:lpstr>
      <vt:lpstr>ПР_1_МОБ!V_рез_15_8</vt:lpstr>
      <vt:lpstr>'ПР-1_МОДБ'!V_рез_15_8</vt:lpstr>
      <vt:lpstr>СВОД!V_рез_15_8</vt:lpstr>
      <vt:lpstr>'ПР_1_Городская пол-ка'!V_рез_16_2</vt:lpstr>
      <vt:lpstr>ПР_1_МОБ!V_рез_16_2</vt:lpstr>
      <vt:lpstr>'ПР-1_МОДБ'!V_рез_16_2</vt:lpstr>
      <vt:lpstr>СВОД!V_рез_16_2</vt:lpstr>
      <vt:lpstr>'ПР_1_Городская пол-ка'!V_рез_16_3</vt:lpstr>
      <vt:lpstr>ПР_1_МОБ!V_рез_16_3</vt:lpstr>
      <vt:lpstr>'ПР-1_МОДБ'!V_рез_16_3</vt:lpstr>
      <vt:lpstr>СВОД!V_рез_16_3</vt:lpstr>
      <vt:lpstr>'ПР_1_Городская пол-ка'!V_рез_16_4</vt:lpstr>
      <vt:lpstr>ПР_1_МОБ!V_рез_16_4</vt:lpstr>
      <vt:lpstr>'ПР-1_МОДБ'!V_рез_16_4</vt:lpstr>
      <vt:lpstr>СВОД!V_рез_16_4</vt:lpstr>
      <vt:lpstr>'ПР_1_Городская пол-ка'!V_рез_16_5</vt:lpstr>
      <vt:lpstr>ПР_1_МОБ!V_рез_16_5</vt:lpstr>
      <vt:lpstr>'ПР-1_МОДБ'!V_рез_16_5</vt:lpstr>
      <vt:lpstr>СВОД!V_рез_16_5</vt:lpstr>
      <vt:lpstr>'ПР_1_Городская пол-ка'!V_рез_16_6</vt:lpstr>
      <vt:lpstr>ПР_1_МОБ!V_рез_16_6</vt:lpstr>
      <vt:lpstr>'ПР-1_МОДБ'!V_рез_16_6</vt:lpstr>
      <vt:lpstr>СВОД!V_рез_16_6</vt:lpstr>
      <vt:lpstr>'ПР_1_Городская пол-ка'!V_рез_16_8</vt:lpstr>
      <vt:lpstr>ПР_1_МОБ!V_рез_16_8</vt:lpstr>
      <vt:lpstr>'ПР-1_МОДБ'!V_рез_16_8</vt:lpstr>
      <vt:lpstr>СВОД!V_рез_16_8</vt:lpstr>
      <vt:lpstr>'ПР_1_Городская пол-ка'!V_рез_17_2</vt:lpstr>
      <vt:lpstr>ПР_1_МОБ!V_рез_17_2</vt:lpstr>
      <vt:lpstr>'ПР-1_МОДБ'!V_рез_17_2</vt:lpstr>
      <vt:lpstr>СВОД!V_рез_17_2</vt:lpstr>
      <vt:lpstr>'ПР_1_Городская пол-ка'!V_рез_17_3</vt:lpstr>
      <vt:lpstr>ПР_1_МОБ!V_рез_17_3</vt:lpstr>
      <vt:lpstr>'ПР-1_МОДБ'!V_рез_17_3</vt:lpstr>
      <vt:lpstr>СВОД!V_рез_17_3</vt:lpstr>
      <vt:lpstr>'ПР_1_Городская пол-ка'!V_рез_17_4</vt:lpstr>
      <vt:lpstr>ПР_1_МОБ!V_рез_17_4</vt:lpstr>
      <vt:lpstr>'ПР-1_МОДБ'!V_рез_17_4</vt:lpstr>
      <vt:lpstr>СВОД!V_рез_17_4</vt:lpstr>
      <vt:lpstr>'ПР_1_Городская пол-ка'!V_рез_17_5</vt:lpstr>
      <vt:lpstr>ПР_1_МОБ!V_рез_17_5</vt:lpstr>
      <vt:lpstr>'ПР-1_МОДБ'!V_рез_17_5</vt:lpstr>
      <vt:lpstr>СВОД!V_рез_17_5</vt:lpstr>
      <vt:lpstr>'ПР_1_Городская пол-ка'!V_рез_17_6</vt:lpstr>
      <vt:lpstr>ПР_1_МОБ!V_рез_17_6</vt:lpstr>
      <vt:lpstr>'ПР-1_МОДБ'!V_рез_17_6</vt:lpstr>
      <vt:lpstr>СВОД!V_рез_17_6</vt:lpstr>
      <vt:lpstr>'ПР_1_Городская пол-ка'!V_рез_17_8</vt:lpstr>
      <vt:lpstr>ПР_1_МОБ!V_рез_17_8</vt:lpstr>
      <vt:lpstr>'ПР-1_МОДБ'!V_рез_17_8</vt:lpstr>
      <vt:lpstr>СВОД!V_рез_17_8</vt:lpstr>
      <vt:lpstr>'ПР_1_Городская пол-ка'!V_рез_18_2</vt:lpstr>
      <vt:lpstr>ПР_1_МОБ!V_рез_18_2</vt:lpstr>
      <vt:lpstr>'ПР-1_МОДБ'!V_рез_18_2</vt:lpstr>
      <vt:lpstr>СВОД!V_рез_18_2</vt:lpstr>
      <vt:lpstr>'ПР_1_Городская пол-ка'!V_рез_18_3</vt:lpstr>
      <vt:lpstr>ПР_1_МОБ!V_рез_18_3</vt:lpstr>
      <vt:lpstr>'ПР-1_МОДБ'!V_рез_18_3</vt:lpstr>
      <vt:lpstr>СВОД!V_рез_18_3</vt:lpstr>
      <vt:lpstr>'ПР_1_Городская пол-ка'!V_рез_18_4</vt:lpstr>
      <vt:lpstr>ПР_1_МОБ!V_рез_18_4</vt:lpstr>
      <vt:lpstr>'ПР-1_МОДБ'!V_рез_18_4</vt:lpstr>
      <vt:lpstr>СВОД!V_рез_18_4</vt:lpstr>
      <vt:lpstr>'ПР_1_Городская пол-ка'!V_рез_18_5</vt:lpstr>
      <vt:lpstr>ПР_1_МОБ!V_рез_18_5</vt:lpstr>
      <vt:lpstr>'ПР-1_МОДБ'!V_рез_18_5</vt:lpstr>
      <vt:lpstr>СВОД!V_рез_18_5</vt:lpstr>
      <vt:lpstr>'ПР_1_Городская пол-ка'!V_рез_18_6</vt:lpstr>
      <vt:lpstr>ПР_1_МОБ!V_рез_18_6</vt:lpstr>
      <vt:lpstr>'ПР-1_МОДБ'!V_рез_18_6</vt:lpstr>
      <vt:lpstr>СВОД!V_рез_18_6</vt:lpstr>
      <vt:lpstr>'ПР_1_Городская пол-ка'!V_рез_18_8</vt:lpstr>
      <vt:lpstr>ПР_1_МОБ!V_рез_18_8</vt:lpstr>
      <vt:lpstr>'ПР-1_МОДБ'!V_рез_18_8</vt:lpstr>
      <vt:lpstr>СВОД!V_рез_18_8</vt:lpstr>
      <vt:lpstr>'ПР_1_Городская пол-ка'!V_рез_19_2</vt:lpstr>
      <vt:lpstr>ПР_1_МОБ!V_рез_19_2</vt:lpstr>
      <vt:lpstr>'ПР-1_МОДБ'!V_рез_19_2</vt:lpstr>
      <vt:lpstr>СВОД!V_рез_19_2</vt:lpstr>
      <vt:lpstr>'ПР_1_Городская пол-ка'!V_рез_19_3</vt:lpstr>
      <vt:lpstr>ПР_1_МОБ!V_рез_19_3</vt:lpstr>
      <vt:lpstr>'ПР-1_МОДБ'!V_рез_19_3</vt:lpstr>
      <vt:lpstr>СВОД!V_рез_19_3</vt:lpstr>
      <vt:lpstr>'ПР_1_Городская пол-ка'!V_рез_19_4</vt:lpstr>
      <vt:lpstr>ПР_1_МОБ!V_рез_19_4</vt:lpstr>
      <vt:lpstr>'ПР-1_МОДБ'!V_рез_19_4</vt:lpstr>
      <vt:lpstr>СВОД!V_рез_19_4</vt:lpstr>
      <vt:lpstr>'ПР_1_Городская пол-ка'!V_рез_19_5</vt:lpstr>
      <vt:lpstr>ПР_1_МОБ!V_рез_19_5</vt:lpstr>
      <vt:lpstr>'ПР-1_МОДБ'!V_рез_19_5</vt:lpstr>
      <vt:lpstr>СВОД!V_рез_19_5</vt:lpstr>
      <vt:lpstr>'ПР_1_Городская пол-ка'!V_рез_19_6</vt:lpstr>
      <vt:lpstr>ПР_1_МОБ!V_рез_19_6</vt:lpstr>
      <vt:lpstr>'ПР-1_МОДБ'!V_рез_19_6</vt:lpstr>
      <vt:lpstr>СВОД!V_рез_19_6</vt:lpstr>
      <vt:lpstr>'ПР_1_Городская пол-ка'!V_рез_19_8</vt:lpstr>
      <vt:lpstr>ПР_1_МОБ!V_рез_19_8</vt:lpstr>
      <vt:lpstr>'ПР-1_МОДБ'!V_рез_19_8</vt:lpstr>
      <vt:lpstr>СВОД!V_рез_19_8</vt:lpstr>
      <vt:lpstr>'ПР_1_Городская пол-ка'!V_рез_2_2</vt:lpstr>
      <vt:lpstr>ПР_1_МОБ!V_рез_2_2</vt:lpstr>
      <vt:lpstr>'ПР-1_МОДБ'!V_рез_2_2</vt:lpstr>
      <vt:lpstr>СВОД!V_рез_2_2</vt:lpstr>
      <vt:lpstr>'ПР_1_Городская пол-ка'!V_рез_2_3</vt:lpstr>
      <vt:lpstr>ПР_1_МОБ!V_рез_2_3</vt:lpstr>
      <vt:lpstr>'ПР-1_МОДБ'!V_рез_2_3</vt:lpstr>
      <vt:lpstr>СВОД!V_рез_2_3</vt:lpstr>
      <vt:lpstr>'ПР_1_Городская пол-ка'!V_рез_2_4</vt:lpstr>
      <vt:lpstr>ПР_1_МОБ!V_рез_2_4</vt:lpstr>
      <vt:lpstr>'ПР-1_МОДБ'!V_рез_2_4</vt:lpstr>
      <vt:lpstr>СВОД!V_рез_2_4</vt:lpstr>
      <vt:lpstr>'ПР_1_Городская пол-ка'!V_рез_2_5</vt:lpstr>
      <vt:lpstr>ПР_1_МОБ!V_рез_2_5</vt:lpstr>
      <vt:lpstr>'ПР-1_МОДБ'!V_рез_2_5</vt:lpstr>
      <vt:lpstr>СВОД!V_рез_2_5</vt:lpstr>
      <vt:lpstr>'ПР_1_Городская пол-ка'!V_рез_2_6</vt:lpstr>
      <vt:lpstr>ПР_1_МОБ!V_рез_2_6</vt:lpstr>
      <vt:lpstr>'ПР-1_МОДБ'!V_рез_2_6</vt:lpstr>
      <vt:lpstr>СВОД!V_рез_2_6</vt:lpstr>
      <vt:lpstr>'ПР_1_Городская пол-ка'!V_рез_2_8</vt:lpstr>
      <vt:lpstr>ПР_1_МОБ!V_рез_2_8</vt:lpstr>
      <vt:lpstr>'ПР-1_МОДБ'!V_рез_2_8</vt:lpstr>
      <vt:lpstr>СВОД!V_рез_2_8</vt:lpstr>
      <vt:lpstr>'ПР_1_Городская пол-ка'!V_рез_20_2</vt:lpstr>
      <vt:lpstr>ПР_1_МОБ!V_рез_20_2</vt:lpstr>
      <vt:lpstr>'ПР-1_МОДБ'!V_рез_20_2</vt:lpstr>
      <vt:lpstr>СВОД!V_рез_20_2</vt:lpstr>
      <vt:lpstr>'ПР_1_Городская пол-ка'!V_рез_20_3</vt:lpstr>
      <vt:lpstr>ПР_1_МОБ!V_рез_20_3</vt:lpstr>
      <vt:lpstr>'ПР-1_МОДБ'!V_рез_20_3</vt:lpstr>
      <vt:lpstr>СВОД!V_рез_20_3</vt:lpstr>
      <vt:lpstr>'ПР_1_Городская пол-ка'!V_рез_20_4</vt:lpstr>
      <vt:lpstr>ПР_1_МОБ!V_рез_20_4</vt:lpstr>
      <vt:lpstr>'ПР-1_МОДБ'!V_рез_20_4</vt:lpstr>
      <vt:lpstr>СВОД!V_рез_20_4</vt:lpstr>
      <vt:lpstr>'ПР_1_Городская пол-ка'!V_рез_20_5</vt:lpstr>
      <vt:lpstr>ПР_1_МОБ!V_рез_20_5</vt:lpstr>
      <vt:lpstr>'ПР-1_МОДБ'!V_рез_20_5</vt:lpstr>
      <vt:lpstr>СВОД!V_рез_20_5</vt:lpstr>
      <vt:lpstr>'ПР_1_Городская пол-ка'!V_рез_20_6</vt:lpstr>
      <vt:lpstr>ПР_1_МОБ!V_рез_20_6</vt:lpstr>
      <vt:lpstr>'ПР-1_МОДБ'!V_рез_20_6</vt:lpstr>
      <vt:lpstr>СВОД!V_рез_20_6</vt:lpstr>
      <vt:lpstr>'ПР_1_Городская пол-ка'!V_рез_20_8</vt:lpstr>
      <vt:lpstr>ПР_1_МОБ!V_рез_20_8</vt:lpstr>
      <vt:lpstr>'ПР-1_МОДБ'!V_рез_20_8</vt:lpstr>
      <vt:lpstr>СВОД!V_рез_20_8</vt:lpstr>
      <vt:lpstr>'ПР_1_Городская пол-ка'!V_рез_21_2</vt:lpstr>
      <vt:lpstr>ПР_1_МОБ!V_рез_21_2</vt:lpstr>
      <vt:lpstr>'ПР-1_МОДБ'!V_рез_21_2</vt:lpstr>
      <vt:lpstr>СВОД!V_рез_21_2</vt:lpstr>
      <vt:lpstr>'ПР_1_Городская пол-ка'!V_рез_21_3</vt:lpstr>
      <vt:lpstr>ПР_1_МОБ!V_рез_21_3</vt:lpstr>
      <vt:lpstr>'ПР-1_МОДБ'!V_рез_21_3</vt:lpstr>
      <vt:lpstr>СВОД!V_рез_21_3</vt:lpstr>
      <vt:lpstr>'ПР_1_Городская пол-ка'!V_рез_21_4</vt:lpstr>
      <vt:lpstr>ПР_1_МОБ!V_рез_21_4</vt:lpstr>
      <vt:lpstr>'ПР-1_МОДБ'!V_рез_21_4</vt:lpstr>
      <vt:lpstr>СВОД!V_рез_21_4</vt:lpstr>
      <vt:lpstr>'ПР_1_Городская пол-ка'!V_рез_21_5</vt:lpstr>
      <vt:lpstr>ПР_1_МОБ!V_рез_21_5</vt:lpstr>
      <vt:lpstr>'ПР-1_МОДБ'!V_рез_21_5</vt:lpstr>
      <vt:lpstr>СВОД!V_рез_21_5</vt:lpstr>
      <vt:lpstr>'ПР_1_Городская пол-ка'!V_рез_21_6</vt:lpstr>
      <vt:lpstr>ПР_1_МОБ!V_рез_21_6</vt:lpstr>
      <vt:lpstr>'ПР-1_МОДБ'!V_рез_21_6</vt:lpstr>
      <vt:lpstr>СВОД!V_рез_21_6</vt:lpstr>
      <vt:lpstr>'ПР_1_Городская пол-ка'!V_рез_21_8</vt:lpstr>
      <vt:lpstr>ПР_1_МОБ!V_рез_21_8</vt:lpstr>
      <vt:lpstr>'ПР-1_МОДБ'!V_рез_21_8</vt:lpstr>
      <vt:lpstr>СВОД!V_рез_21_8</vt:lpstr>
      <vt:lpstr>'ПР_1_Городская пол-ка'!V_рез_22_2</vt:lpstr>
      <vt:lpstr>ПР_1_МОБ!V_рез_22_2</vt:lpstr>
      <vt:lpstr>'ПР-1_МОДБ'!V_рез_22_2</vt:lpstr>
      <vt:lpstr>СВОД!V_рез_22_2</vt:lpstr>
      <vt:lpstr>'ПР_1_Городская пол-ка'!V_рез_22_3</vt:lpstr>
      <vt:lpstr>ПР_1_МОБ!V_рез_22_3</vt:lpstr>
      <vt:lpstr>'ПР-1_МОДБ'!V_рез_22_3</vt:lpstr>
      <vt:lpstr>СВОД!V_рез_22_3</vt:lpstr>
      <vt:lpstr>'ПР_1_Городская пол-ка'!V_рез_22_4</vt:lpstr>
      <vt:lpstr>ПР_1_МОБ!V_рез_22_4</vt:lpstr>
      <vt:lpstr>'ПР-1_МОДБ'!V_рез_22_4</vt:lpstr>
      <vt:lpstr>СВОД!V_рез_22_4</vt:lpstr>
      <vt:lpstr>'ПР_1_Городская пол-ка'!V_рез_22_5</vt:lpstr>
      <vt:lpstr>ПР_1_МОБ!V_рез_22_5</vt:lpstr>
      <vt:lpstr>'ПР-1_МОДБ'!V_рез_22_5</vt:lpstr>
      <vt:lpstr>СВОД!V_рез_22_5</vt:lpstr>
      <vt:lpstr>'ПР_1_Городская пол-ка'!V_рез_22_6</vt:lpstr>
      <vt:lpstr>ПР_1_МОБ!V_рез_22_6</vt:lpstr>
      <vt:lpstr>'ПР-1_МОДБ'!V_рез_22_6</vt:lpstr>
      <vt:lpstr>СВОД!V_рез_22_6</vt:lpstr>
      <vt:lpstr>'ПР_1_Городская пол-ка'!V_рез_22_8</vt:lpstr>
      <vt:lpstr>ПР_1_МОБ!V_рез_22_8</vt:lpstr>
      <vt:lpstr>'ПР-1_МОДБ'!V_рез_22_8</vt:lpstr>
      <vt:lpstr>СВОД!V_рез_22_8</vt:lpstr>
      <vt:lpstr>'ПР_1_Городская пол-ка'!V_рез_23_2</vt:lpstr>
      <vt:lpstr>ПР_1_МОБ!V_рез_23_2</vt:lpstr>
      <vt:lpstr>'ПР-1_МОДБ'!V_рез_23_2</vt:lpstr>
      <vt:lpstr>СВОД!V_рез_23_2</vt:lpstr>
      <vt:lpstr>'ПР_1_Городская пол-ка'!V_рез_23_3</vt:lpstr>
      <vt:lpstr>ПР_1_МОБ!V_рез_23_3</vt:lpstr>
      <vt:lpstr>'ПР-1_МОДБ'!V_рез_23_3</vt:lpstr>
      <vt:lpstr>СВОД!V_рез_23_3</vt:lpstr>
      <vt:lpstr>'ПР_1_Городская пол-ка'!V_рез_23_4</vt:lpstr>
      <vt:lpstr>ПР_1_МОБ!V_рез_23_4</vt:lpstr>
      <vt:lpstr>'ПР-1_МОДБ'!V_рез_23_4</vt:lpstr>
      <vt:lpstr>СВОД!V_рез_23_4</vt:lpstr>
      <vt:lpstr>'ПР_1_Городская пол-ка'!V_рез_23_5</vt:lpstr>
      <vt:lpstr>ПР_1_МОБ!V_рез_23_5</vt:lpstr>
      <vt:lpstr>'ПР-1_МОДБ'!V_рез_23_5</vt:lpstr>
      <vt:lpstr>СВОД!V_рез_23_5</vt:lpstr>
      <vt:lpstr>'ПР_1_Городская пол-ка'!V_рез_23_6</vt:lpstr>
      <vt:lpstr>ПР_1_МОБ!V_рез_23_6</vt:lpstr>
      <vt:lpstr>'ПР-1_МОДБ'!V_рез_23_6</vt:lpstr>
      <vt:lpstr>СВОД!V_рез_23_6</vt:lpstr>
      <vt:lpstr>'ПР_1_Городская пол-ка'!V_рез_23_8</vt:lpstr>
      <vt:lpstr>ПР_1_МОБ!V_рез_23_8</vt:lpstr>
      <vt:lpstr>'ПР-1_МОДБ'!V_рез_23_8</vt:lpstr>
      <vt:lpstr>СВОД!V_рез_23_8</vt:lpstr>
      <vt:lpstr>'ПР_1_Городская пол-ка'!V_рез_24_2</vt:lpstr>
      <vt:lpstr>ПР_1_МОБ!V_рез_24_2</vt:lpstr>
      <vt:lpstr>'ПР-1_МОДБ'!V_рез_24_2</vt:lpstr>
      <vt:lpstr>СВОД!V_рез_24_2</vt:lpstr>
      <vt:lpstr>'ПР_1_Городская пол-ка'!V_рез_24_3</vt:lpstr>
      <vt:lpstr>ПР_1_МОБ!V_рез_24_3</vt:lpstr>
      <vt:lpstr>'ПР-1_МОДБ'!V_рез_24_3</vt:lpstr>
      <vt:lpstr>СВОД!V_рез_24_3</vt:lpstr>
      <vt:lpstr>'ПР_1_Городская пол-ка'!V_рез_24_4</vt:lpstr>
      <vt:lpstr>ПР_1_МОБ!V_рез_24_4</vt:lpstr>
      <vt:lpstr>'ПР-1_МОДБ'!V_рез_24_4</vt:lpstr>
      <vt:lpstr>СВОД!V_рез_24_4</vt:lpstr>
      <vt:lpstr>'ПР_1_Городская пол-ка'!V_рез_24_5</vt:lpstr>
      <vt:lpstr>ПР_1_МОБ!V_рез_24_5</vt:lpstr>
      <vt:lpstr>'ПР-1_МОДБ'!V_рез_24_5</vt:lpstr>
      <vt:lpstr>СВОД!V_рез_24_5</vt:lpstr>
      <vt:lpstr>'ПР_1_Городская пол-ка'!V_рез_24_6</vt:lpstr>
      <vt:lpstr>ПР_1_МОБ!V_рез_24_6</vt:lpstr>
      <vt:lpstr>'ПР-1_МОДБ'!V_рез_24_6</vt:lpstr>
      <vt:lpstr>СВОД!V_рез_24_6</vt:lpstr>
      <vt:lpstr>'ПР_1_Городская пол-ка'!V_рез_24_8</vt:lpstr>
      <vt:lpstr>ПР_1_МОБ!V_рез_24_8</vt:lpstr>
      <vt:lpstr>'ПР-1_МОДБ'!V_рез_24_8</vt:lpstr>
      <vt:lpstr>СВОД!V_рез_24_8</vt:lpstr>
      <vt:lpstr>'ПР_1_Городская пол-ка'!V_рез_25_2</vt:lpstr>
      <vt:lpstr>ПР_1_МОБ!V_рез_25_2</vt:lpstr>
      <vt:lpstr>'ПР-1_МОДБ'!V_рез_25_2</vt:lpstr>
      <vt:lpstr>СВОД!V_рез_25_2</vt:lpstr>
      <vt:lpstr>'ПР_1_Городская пол-ка'!V_рез_25_3</vt:lpstr>
      <vt:lpstr>ПР_1_МОБ!V_рез_25_3</vt:lpstr>
      <vt:lpstr>'ПР-1_МОДБ'!V_рез_25_3</vt:lpstr>
      <vt:lpstr>СВОД!V_рез_25_3</vt:lpstr>
      <vt:lpstr>'ПР_1_Городская пол-ка'!V_рез_25_4</vt:lpstr>
      <vt:lpstr>ПР_1_МОБ!V_рез_25_4</vt:lpstr>
      <vt:lpstr>'ПР-1_МОДБ'!V_рез_25_4</vt:lpstr>
      <vt:lpstr>СВОД!V_рез_25_4</vt:lpstr>
      <vt:lpstr>'ПР_1_Городская пол-ка'!V_рез_25_5</vt:lpstr>
      <vt:lpstr>ПР_1_МОБ!V_рез_25_5</vt:lpstr>
      <vt:lpstr>'ПР-1_МОДБ'!V_рез_25_5</vt:lpstr>
      <vt:lpstr>СВОД!V_рез_25_5</vt:lpstr>
      <vt:lpstr>'ПР_1_Городская пол-ка'!V_рез_25_6</vt:lpstr>
      <vt:lpstr>ПР_1_МОБ!V_рез_25_6</vt:lpstr>
      <vt:lpstr>'ПР-1_МОДБ'!V_рез_25_6</vt:lpstr>
      <vt:lpstr>СВОД!V_рез_25_6</vt:lpstr>
      <vt:lpstr>'ПР_1_Городская пол-ка'!V_рез_25_8</vt:lpstr>
      <vt:lpstr>ПР_1_МОБ!V_рез_25_8</vt:lpstr>
      <vt:lpstr>'ПР-1_МОДБ'!V_рез_25_8</vt:lpstr>
      <vt:lpstr>СВОД!V_рез_25_8</vt:lpstr>
      <vt:lpstr>'ПР_1_Городская пол-ка'!V_рез_26_2</vt:lpstr>
      <vt:lpstr>ПР_1_МОБ!V_рез_26_2</vt:lpstr>
      <vt:lpstr>'ПР-1_МОДБ'!V_рез_26_2</vt:lpstr>
      <vt:lpstr>СВОД!V_рез_26_2</vt:lpstr>
      <vt:lpstr>'ПР_1_Городская пол-ка'!V_рез_26_3</vt:lpstr>
      <vt:lpstr>ПР_1_МОБ!V_рез_26_3</vt:lpstr>
      <vt:lpstr>'ПР-1_МОДБ'!V_рез_26_3</vt:lpstr>
      <vt:lpstr>СВОД!V_рез_26_3</vt:lpstr>
      <vt:lpstr>'ПР_1_Городская пол-ка'!V_рез_26_4</vt:lpstr>
      <vt:lpstr>ПР_1_МОБ!V_рез_26_4</vt:lpstr>
      <vt:lpstr>'ПР-1_МОДБ'!V_рез_26_4</vt:lpstr>
      <vt:lpstr>СВОД!V_рез_26_4</vt:lpstr>
      <vt:lpstr>'ПР_1_Городская пол-ка'!V_рез_26_5</vt:lpstr>
      <vt:lpstr>ПР_1_МОБ!V_рез_26_5</vt:lpstr>
      <vt:lpstr>'ПР-1_МОДБ'!V_рез_26_5</vt:lpstr>
      <vt:lpstr>СВОД!V_рез_26_5</vt:lpstr>
      <vt:lpstr>'ПР_1_Городская пол-ка'!V_рез_26_6</vt:lpstr>
      <vt:lpstr>ПР_1_МОБ!V_рез_26_6</vt:lpstr>
      <vt:lpstr>'ПР-1_МОДБ'!V_рез_26_6</vt:lpstr>
      <vt:lpstr>СВОД!V_рез_26_6</vt:lpstr>
      <vt:lpstr>'ПР_1_Городская пол-ка'!V_рез_26_8</vt:lpstr>
      <vt:lpstr>ПР_1_МОБ!V_рез_26_8</vt:lpstr>
      <vt:lpstr>'ПР-1_МОДБ'!V_рез_26_8</vt:lpstr>
      <vt:lpstr>СВОД!V_рез_26_8</vt:lpstr>
      <vt:lpstr>'ПР_1_Городская пол-ка'!V_рез_27_2</vt:lpstr>
      <vt:lpstr>ПР_1_МОБ!V_рез_27_2</vt:lpstr>
      <vt:lpstr>'ПР-1_МОДБ'!V_рез_27_2</vt:lpstr>
      <vt:lpstr>СВОД!V_рез_27_2</vt:lpstr>
      <vt:lpstr>'ПР_1_Городская пол-ка'!V_рез_27_3</vt:lpstr>
      <vt:lpstr>ПР_1_МОБ!V_рез_27_3</vt:lpstr>
      <vt:lpstr>'ПР-1_МОДБ'!V_рез_27_3</vt:lpstr>
      <vt:lpstr>СВОД!V_рез_27_3</vt:lpstr>
      <vt:lpstr>'ПР_1_Городская пол-ка'!V_рез_27_4</vt:lpstr>
      <vt:lpstr>ПР_1_МОБ!V_рез_27_4</vt:lpstr>
      <vt:lpstr>'ПР-1_МОДБ'!V_рез_27_4</vt:lpstr>
      <vt:lpstr>СВОД!V_рез_27_4</vt:lpstr>
      <vt:lpstr>'ПР_1_Городская пол-ка'!V_рез_27_5</vt:lpstr>
      <vt:lpstr>ПР_1_МОБ!V_рез_27_5</vt:lpstr>
      <vt:lpstr>'ПР-1_МОДБ'!V_рез_27_5</vt:lpstr>
      <vt:lpstr>СВОД!V_рез_27_5</vt:lpstr>
      <vt:lpstr>'ПР_1_Городская пол-ка'!V_рез_27_6</vt:lpstr>
      <vt:lpstr>ПР_1_МОБ!V_рез_27_6</vt:lpstr>
      <vt:lpstr>'ПР-1_МОДБ'!V_рез_27_6</vt:lpstr>
      <vt:lpstr>СВОД!V_рез_27_6</vt:lpstr>
      <vt:lpstr>'ПР_1_Городская пол-ка'!V_рез_27_8</vt:lpstr>
      <vt:lpstr>ПР_1_МОБ!V_рез_27_8</vt:lpstr>
      <vt:lpstr>'ПР-1_МОДБ'!V_рез_27_8</vt:lpstr>
      <vt:lpstr>СВОД!V_рез_27_8</vt:lpstr>
      <vt:lpstr>'ПР_1_Городская пол-ка'!V_рез_28_2</vt:lpstr>
      <vt:lpstr>ПР_1_МОБ!V_рез_28_2</vt:lpstr>
      <vt:lpstr>'ПР-1_МОДБ'!V_рез_28_2</vt:lpstr>
      <vt:lpstr>СВОД!V_рез_28_2</vt:lpstr>
      <vt:lpstr>'ПР_1_Городская пол-ка'!V_рез_28_3</vt:lpstr>
      <vt:lpstr>ПР_1_МОБ!V_рез_28_3</vt:lpstr>
      <vt:lpstr>'ПР-1_МОДБ'!V_рез_28_3</vt:lpstr>
      <vt:lpstr>СВОД!V_рез_28_3</vt:lpstr>
      <vt:lpstr>'ПР_1_Городская пол-ка'!V_рез_28_4</vt:lpstr>
      <vt:lpstr>ПР_1_МОБ!V_рез_28_4</vt:lpstr>
      <vt:lpstr>'ПР-1_МОДБ'!V_рез_28_4</vt:lpstr>
      <vt:lpstr>СВОД!V_рез_28_4</vt:lpstr>
      <vt:lpstr>'ПР_1_Городская пол-ка'!V_рез_28_5</vt:lpstr>
      <vt:lpstr>ПР_1_МОБ!V_рез_28_5</vt:lpstr>
      <vt:lpstr>'ПР-1_МОДБ'!V_рез_28_5</vt:lpstr>
      <vt:lpstr>СВОД!V_рез_28_5</vt:lpstr>
      <vt:lpstr>'ПР_1_Городская пол-ка'!V_рез_28_6</vt:lpstr>
      <vt:lpstr>ПР_1_МОБ!V_рез_28_6</vt:lpstr>
      <vt:lpstr>'ПР-1_МОДБ'!V_рез_28_6</vt:lpstr>
      <vt:lpstr>СВОД!V_рез_28_6</vt:lpstr>
      <vt:lpstr>'ПР_1_Городская пол-ка'!V_рез_28_8</vt:lpstr>
      <vt:lpstr>ПР_1_МОБ!V_рез_28_8</vt:lpstr>
      <vt:lpstr>'ПР-1_МОДБ'!V_рез_28_8</vt:lpstr>
      <vt:lpstr>СВОД!V_рез_28_8</vt:lpstr>
      <vt:lpstr>'ПР_1_Городская пол-ка'!V_рез_3_2</vt:lpstr>
      <vt:lpstr>ПР_1_МОБ!V_рез_3_2</vt:lpstr>
      <vt:lpstr>'ПР-1_МОДБ'!V_рез_3_2</vt:lpstr>
      <vt:lpstr>СВОД!V_рез_3_2</vt:lpstr>
      <vt:lpstr>'ПР_1_Городская пол-ка'!V_рез_3_3</vt:lpstr>
      <vt:lpstr>ПР_1_МОБ!V_рез_3_3</vt:lpstr>
      <vt:lpstr>'ПР-1_МОДБ'!V_рез_3_3</vt:lpstr>
      <vt:lpstr>СВОД!V_рез_3_3</vt:lpstr>
      <vt:lpstr>'ПР_1_Городская пол-ка'!V_рез_3_4</vt:lpstr>
      <vt:lpstr>ПР_1_МОБ!V_рез_3_4</vt:lpstr>
      <vt:lpstr>'ПР-1_МОДБ'!V_рез_3_4</vt:lpstr>
      <vt:lpstr>СВОД!V_рез_3_4</vt:lpstr>
      <vt:lpstr>'ПР_1_Городская пол-ка'!V_рез_3_5</vt:lpstr>
      <vt:lpstr>ПР_1_МОБ!V_рез_3_5</vt:lpstr>
      <vt:lpstr>'ПР-1_МОДБ'!V_рез_3_5</vt:lpstr>
      <vt:lpstr>СВОД!V_рез_3_5</vt:lpstr>
      <vt:lpstr>'ПР_1_Городская пол-ка'!V_рез_3_6</vt:lpstr>
      <vt:lpstr>ПР_1_МОБ!V_рез_3_6</vt:lpstr>
      <vt:lpstr>'ПР-1_МОДБ'!V_рез_3_6</vt:lpstr>
      <vt:lpstr>СВОД!V_рез_3_6</vt:lpstr>
      <vt:lpstr>'ПР_1_Городская пол-ка'!V_рез_3_8</vt:lpstr>
      <vt:lpstr>ПР_1_МОБ!V_рез_3_8</vt:lpstr>
      <vt:lpstr>'ПР-1_МОДБ'!V_рез_3_8</vt:lpstr>
      <vt:lpstr>СВОД!V_рез_3_8</vt:lpstr>
      <vt:lpstr>'ПР_1_Городская пол-ка'!V_рез_4_2</vt:lpstr>
      <vt:lpstr>ПР_1_МОБ!V_рез_4_2</vt:lpstr>
      <vt:lpstr>'ПР-1_МОДБ'!V_рез_4_2</vt:lpstr>
      <vt:lpstr>СВОД!V_рез_4_2</vt:lpstr>
      <vt:lpstr>'ПР_1_Городская пол-ка'!V_рез_4_3</vt:lpstr>
      <vt:lpstr>ПР_1_МОБ!V_рез_4_3</vt:lpstr>
      <vt:lpstr>'ПР-1_МОДБ'!V_рез_4_3</vt:lpstr>
      <vt:lpstr>СВОД!V_рез_4_3</vt:lpstr>
      <vt:lpstr>'ПР_1_Городская пол-ка'!V_рез_4_4</vt:lpstr>
      <vt:lpstr>ПР_1_МОБ!V_рез_4_4</vt:lpstr>
      <vt:lpstr>'ПР-1_МОДБ'!V_рез_4_4</vt:lpstr>
      <vt:lpstr>СВОД!V_рез_4_4</vt:lpstr>
      <vt:lpstr>'ПР_1_Городская пол-ка'!V_рез_4_5</vt:lpstr>
      <vt:lpstr>ПР_1_МОБ!V_рез_4_5</vt:lpstr>
      <vt:lpstr>'ПР-1_МОДБ'!V_рез_4_5</vt:lpstr>
      <vt:lpstr>СВОД!V_рез_4_5</vt:lpstr>
      <vt:lpstr>'ПР_1_Городская пол-ка'!V_рез_4_6</vt:lpstr>
      <vt:lpstr>ПР_1_МОБ!V_рез_4_6</vt:lpstr>
      <vt:lpstr>'ПР-1_МОДБ'!V_рез_4_6</vt:lpstr>
      <vt:lpstr>СВОД!V_рез_4_6</vt:lpstr>
      <vt:lpstr>'ПР_1_Городская пол-ка'!V_рез_4_8</vt:lpstr>
      <vt:lpstr>ПР_1_МОБ!V_рез_4_8</vt:lpstr>
      <vt:lpstr>'ПР-1_МОДБ'!V_рез_4_8</vt:lpstr>
      <vt:lpstr>СВОД!V_рез_4_8</vt:lpstr>
      <vt:lpstr>'ПР_1_Городская пол-ка'!V_рез_5_2</vt:lpstr>
      <vt:lpstr>ПР_1_МОБ!V_рез_5_2</vt:lpstr>
      <vt:lpstr>'ПР-1_МОДБ'!V_рез_5_2</vt:lpstr>
      <vt:lpstr>СВОД!V_рез_5_2</vt:lpstr>
      <vt:lpstr>'ПР_1_Городская пол-ка'!V_рез_5_3</vt:lpstr>
      <vt:lpstr>ПР_1_МОБ!V_рез_5_3</vt:lpstr>
      <vt:lpstr>'ПР-1_МОДБ'!V_рез_5_3</vt:lpstr>
      <vt:lpstr>СВОД!V_рез_5_3</vt:lpstr>
      <vt:lpstr>'ПР_1_Городская пол-ка'!V_рез_5_4</vt:lpstr>
      <vt:lpstr>ПР_1_МОБ!V_рез_5_4</vt:lpstr>
      <vt:lpstr>'ПР-1_МОДБ'!V_рез_5_4</vt:lpstr>
      <vt:lpstr>СВОД!V_рез_5_4</vt:lpstr>
      <vt:lpstr>'ПР_1_Городская пол-ка'!V_рез_5_5</vt:lpstr>
      <vt:lpstr>ПР_1_МОБ!V_рез_5_5</vt:lpstr>
      <vt:lpstr>'ПР-1_МОДБ'!V_рез_5_5</vt:lpstr>
      <vt:lpstr>СВОД!V_рез_5_5</vt:lpstr>
      <vt:lpstr>'ПР_1_Городская пол-ка'!V_рез_5_6</vt:lpstr>
      <vt:lpstr>ПР_1_МОБ!V_рез_5_6</vt:lpstr>
      <vt:lpstr>'ПР-1_МОДБ'!V_рез_5_6</vt:lpstr>
      <vt:lpstr>СВОД!V_рез_5_6</vt:lpstr>
      <vt:lpstr>'ПР_1_Городская пол-ка'!V_рез_5_8</vt:lpstr>
      <vt:lpstr>ПР_1_МОБ!V_рез_5_8</vt:lpstr>
      <vt:lpstr>'ПР-1_МОДБ'!V_рез_5_8</vt:lpstr>
      <vt:lpstr>СВОД!V_рез_5_8</vt:lpstr>
      <vt:lpstr>'ПР_1_Городская пол-ка'!V_рез_6_2</vt:lpstr>
      <vt:lpstr>ПР_1_МОБ!V_рез_6_2</vt:lpstr>
      <vt:lpstr>'ПР-1_МОДБ'!V_рез_6_2</vt:lpstr>
      <vt:lpstr>СВОД!V_рез_6_2</vt:lpstr>
      <vt:lpstr>'ПР_1_Городская пол-ка'!V_рез_6_3</vt:lpstr>
      <vt:lpstr>ПР_1_МОБ!V_рез_6_3</vt:lpstr>
      <vt:lpstr>'ПР-1_МОДБ'!V_рез_6_3</vt:lpstr>
      <vt:lpstr>СВОД!V_рез_6_3</vt:lpstr>
      <vt:lpstr>'ПР_1_Городская пол-ка'!V_рез_6_4</vt:lpstr>
      <vt:lpstr>ПР_1_МОБ!V_рез_6_4</vt:lpstr>
      <vt:lpstr>'ПР-1_МОДБ'!V_рез_6_4</vt:lpstr>
      <vt:lpstr>СВОД!V_рез_6_4</vt:lpstr>
      <vt:lpstr>'ПР_1_Городская пол-ка'!V_рез_6_5</vt:lpstr>
      <vt:lpstr>ПР_1_МОБ!V_рез_6_5</vt:lpstr>
      <vt:lpstr>'ПР-1_МОДБ'!V_рез_6_5</vt:lpstr>
      <vt:lpstr>СВОД!V_рез_6_5</vt:lpstr>
      <vt:lpstr>'ПР_1_Городская пол-ка'!V_рез_6_6</vt:lpstr>
      <vt:lpstr>ПР_1_МОБ!V_рез_6_6</vt:lpstr>
      <vt:lpstr>'ПР-1_МОДБ'!V_рез_6_6</vt:lpstr>
      <vt:lpstr>СВОД!V_рез_6_6</vt:lpstr>
      <vt:lpstr>'ПР_1_Городская пол-ка'!V_рез_6_8</vt:lpstr>
      <vt:lpstr>ПР_1_МОБ!V_рез_6_8</vt:lpstr>
      <vt:lpstr>'ПР-1_МОДБ'!V_рез_6_8</vt:lpstr>
      <vt:lpstr>СВОД!V_рез_6_8</vt:lpstr>
      <vt:lpstr>'ПР_1_Городская пол-ка'!V_рез_7_2</vt:lpstr>
      <vt:lpstr>ПР_1_МОБ!V_рез_7_2</vt:lpstr>
      <vt:lpstr>'ПР-1_МОДБ'!V_рез_7_2</vt:lpstr>
      <vt:lpstr>СВОД!V_рез_7_2</vt:lpstr>
      <vt:lpstr>'ПР_1_Городская пол-ка'!V_рез_7_3</vt:lpstr>
      <vt:lpstr>ПР_1_МОБ!V_рез_7_3</vt:lpstr>
      <vt:lpstr>'ПР-1_МОДБ'!V_рез_7_3</vt:lpstr>
      <vt:lpstr>СВОД!V_рез_7_3</vt:lpstr>
      <vt:lpstr>'ПР_1_Городская пол-ка'!V_рез_7_4</vt:lpstr>
      <vt:lpstr>ПР_1_МОБ!V_рез_7_4</vt:lpstr>
      <vt:lpstr>'ПР-1_МОДБ'!V_рез_7_4</vt:lpstr>
      <vt:lpstr>СВОД!V_рез_7_4</vt:lpstr>
      <vt:lpstr>'ПР_1_Городская пол-ка'!V_рез_7_5</vt:lpstr>
      <vt:lpstr>ПР_1_МОБ!V_рез_7_5</vt:lpstr>
      <vt:lpstr>'ПР-1_МОДБ'!V_рез_7_5</vt:lpstr>
      <vt:lpstr>СВОД!V_рез_7_5</vt:lpstr>
      <vt:lpstr>'ПР_1_Городская пол-ка'!V_рез_7_6</vt:lpstr>
      <vt:lpstr>ПР_1_МОБ!V_рез_7_6</vt:lpstr>
      <vt:lpstr>'ПР-1_МОДБ'!V_рез_7_6</vt:lpstr>
      <vt:lpstr>СВОД!V_рез_7_6</vt:lpstr>
      <vt:lpstr>'ПР_1_Городская пол-ка'!V_рез_7_8</vt:lpstr>
      <vt:lpstr>ПР_1_МОБ!V_рез_7_8</vt:lpstr>
      <vt:lpstr>'ПР-1_МОДБ'!V_рез_7_8</vt:lpstr>
      <vt:lpstr>СВОД!V_рез_7_8</vt:lpstr>
      <vt:lpstr>'ПР_1_Городская пол-ка'!V_рез_8_2</vt:lpstr>
      <vt:lpstr>ПР_1_МОБ!V_рез_8_2</vt:lpstr>
      <vt:lpstr>'ПР-1_МОДБ'!V_рез_8_2</vt:lpstr>
      <vt:lpstr>СВОД!V_рез_8_2</vt:lpstr>
      <vt:lpstr>'ПР_1_Городская пол-ка'!V_рез_8_3</vt:lpstr>
      <vt:lpstr>ПР_1_МОБ!V_рез_8_3</vt:lpstr>
      <vt:lpstr>'ПР-1_МОДБ'!V_рез_8_3</vt:lpstr>
      <vt:lpstr>СВОД!V_рез_8_3</vt:lpstr>
      <vt:lpstr>'ПР_1_Городская пол-ка'!V_рез_8_4</vt:lpstr>
      <vt:lpstr>ПР_1_МОБ!V_рез_8_4</vt:lpstr>
      <vt:lpstr>'ПР-1_МОДБ'!V_рез_8_4</vt:lpstr>
      <vt:lpstr>СВОД!V_рез_8_4</vt:lpstr>
      <vt:lpstr>'ПР_1_Городская пол-ка'!V_рез_8_5</vt:lpstr>
      <vt:lpstr>ПР_1_МОБ!V_рез_8_5</vt:lpstr>
      <vt:lpstr>'ПР-1_МОДБ'!V_рез_8_5</vt:lpstr>
      <vt:lpstr>СВОД!V_рез_8_5</vt:lpstr>
      <vt:lpstr>'ПР_1_Городская пол-ка'!V_рез_8_6</vt:lpstr>
      <vt:lpstr>ПР_1_МОБ!V_рез_8_6</vt:lpstr>
      <vt:lpstr>'ПР-1_МОДБ'!V_рез_8_6</vt:lpstr>
      <vt:lpstr>СВОД!V_рез_8_6</vt:lpstr>
      <vt:lpstr>'ПР_1_Городская пол-ка'!V_рез_8_8</vt:lpstr>
      <vt:lpstr>ПР_1_МОБ!V_рез_8_8</vt:lpstr>
      <vt:lpstr>'ПР-1_МОДБ'!V_рез_8_8</vt:lpstr>
      <vt:lpstr>СВОД!V_рез_8_8</vt:lpstr>
      <vt:lpstr>'ПР_1_Городская пол-ка'!V_рез_9_2</vt:lpstr>
      <vt:lpstr>ПР_1_МОБ!V_рез_9_2</vt:lpstr>
      <vt:lpstr>'ПР-1_МОДБ'!V_рез_9_2</vt:lpstr>
      <vt:lpstr>СВОД!V_рез_9_2</vt:lpstr>
      <vt:lpstr>'ПР_1_Городская пол-ка'!V_рез_9_3</vt:lpstr>
      <vt:lpstr>ПР_1_МОБ!V_рез_9_3</vt:lpstr>
      <vt:lpstr>'ПР-1_МОДБ'!V_рез_9_3</vt:lpstr>
      <vt:lpstr>СВОД!V_рез_9_3</vt:lpstr>
      <vt:lpstr>'ПР_1_Городская пол-ка'!V_рез_9_4</vt:lpstr>
      <vt:lpstr>ПР_1_МОБ!V_рез_9_4</vt:lpstr>
      <vt:lpstr>'ПР-1_МОДБ'!V_рез_9_4</vt:lpstr>
      <vt:lpstr>СВОД!V_рез_9_4</vt:lpstr>
      <vt:lpstr>'ПР_1_Городская пол-ка'!V_рез_9_5</vt:lpstr>
      <vt:lpstr>ПР_1_МОБ!V_рез_9_5</vt:lpstr>
      <vt:lpstr>'ПР-1_МОДБ'!V_рез_9_5</vt:lpstr>
      <vt:lpstr>СВОД!V_рез_9_5</vt:lpstr>
      <vt:lpstr>'ПР_1_Городская пол-ка'!V_рез_9_6</vt:lpstr>
      <vt:lpstr>ПР_1_МОБ!V_рез_9_6</vt:lpstr>
      <vt:lpstr>'ПР-1_МОДБ'!V_рез_9_6</vt:lpstr>
      <vt:lpstr>СВОД!V_рез_9_6</vt:lpstr>
      <vt:lpstr>'ПР_1_Городская пол-ка'!V_рез_9_8</vt:lpstr>
      <vt:lpstr>ПР_1_МОБ!V_рез_9_8</vt:lpstr>
      <vt:lpstr>'ПР-1_МОДБ'!V_рез_9_8</vt:lpstr>
      <vt:lpstr>СВОД!V_рез_9_8</vt:lpstr>
      <vt:lpstr>'ПР_1_Городская пол-ка'!Область_печати</vt:lpstr>
      <vt:lpstr>ПР_1_МОБ!Область_печати</vt:lpstr>
      <vt:lpstr>ПР_2_Ранжирование!Область_печати</vt:lpstr>
      <vt:lpstr>'ПР_3 ОБЪЕМ СРЕДСТВ'!Область_печати</vt:lpstr>
      <vt:lpstr>'ПР-1_МОДБ'!Область_печати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USOIWEB</dc:creator>
  <cp:lastModifiedBy>kazanceva</cp:lastModifiedBy>
  <cp:lastPrinted>2022-07-20T23:17:26Z</cp:lastPrinted>
  <dcterms:created xsi:type="dcterms:W3CDTF">2022-04-29T11:46:42Z</dcterms:created>
  <dcterms:modified xsi:type="dcterms:W3CDTF">2022-12-21T02:37:30Z</dcterms:modified>
</cp:coreProperties>
</file>