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2 год\Протокол № 17 от 12.12.2022\"/>
    </mc:Choice>
  </mc:AlternateContent>
  <bookViews>
    <workbookView xWindow="14505" yWindow="405" windowWidth="14310" windowHeight="11625" firstSheet="5" activeTab="5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АМП 2022" sheetId="28" r:id="rId6"/>
    <sheet name="тарифы (с плот.) (2)" sheetId="24" state="hidden" r:id="rId7"/>
    <sheet name="тарифы (с плот.)" sheetId="17" state="hidden" r:id="rId8"/>
    <sheet name="тарифы (без плотн) (2)" sheetId="23" state="hidden" r:id="rId9"/>
    <sheet name="тарифы (без плотн)" sheetId="22" state="hidden" r:id="rId10"/>
  </sheets>
  <externalReferences>
    <externalReference r:id="rId11"/>
  </externalReferences>
  <definedNames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5" hidden="1">'АМП 2022'!$A$12:$N$15</definedName>
    <definedName name="_xlnm._FilterDatabase" localSheetId="9" hidden="1">'тарифы (без плотн)'!$A$7:$H$19</definedName>
    <definedName name="_xlnm._FilterDatabase" localSheetId="8" hidden="1">'тарифы (без плотн) (2)'!$A$7:$H$19</definedName>
    <definedName name="_xlnm._FilterDatabase" localSheetId="7" hidden="1">'тарифы (с плот.)'!$A$7:$H$19</definedName>
    <definedName name="_xlnm._FilterDatabase" localSheetId="6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5">'АМП 2022'!$8:$11</definedName>
    <definedName name="_xlnm.Print_Titles" localSheetId="9">'тарифы (без плотн)'!$4:$5</definedName>
    <definedName name="_xlnm.Print_Titles" localSheetId="8">'тарифы (без плотн) (2)'!$4:$5</definedName>
    <definedName name="_xlnm.Print_Titles" localSheetId="7">'тарифы (с плот.)'!$4:$5</definedName>
    <definedName name="_xlnm.Print_Titles" localSheetId="6">'тарифы (с плот.) (2)'!$4:$5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5">'АМП 2022'!$B$1:$O$15</definedName>
    <definedName name="_xlnm.Print_Area" localSheetId="0">'Коэф плотности населения'!$A$1:$F$20</definedName>
    <definedName name="_xlnm.Print_Area" localSheetId="9">'тарифы (без плотн)'!$B$1:$I$20</definedName>
    <definedName name="_xlnm.Print_Area" localSheetId="8">'тарифы (без плотн) (2)'!$B$1:$I$20</definedName>
    <definedName name="_xlnm.Print_Area" localSheetId="7">'тарифы (с плот.)'!$B$1:$I$20</definedName>
    <definedName name="_xlnm.Print_Area" localSheetId="6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2" i="21" l="1"/>
  <c r="E12" i="32"/>
  <c r="E12" i="31"/>
  <c r="E12" i="29"/>
  <c r="E9" i="32"/>
  <c r="E9" i="31"/>
  <c r="E9" i="29"/>
  <c r="E8" i="21"/>
  <c r="Q25" i="32" l="1"/>
  <c r="Q26" i="32" s="1"/>
  <c r="Q25" i="29"/>
  <c r="Q26" i="29" s="1"/>
  <c r="Q25" i="31"/>
  <c r="Q26" i="31" s="1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29"/>
  <c r="E10" i="31"/>
  <c r="E17" i="32"/>
  <c r="E17" i="31"/>
  <c r="E17" i="29"/>
  <c r="E20" i="32"/>
  <c r="E20" i="31"/>
  <c r="E20" i="29"/>
  <c r="E19" i="32"/>
  <c r="E19" i="31"/>
  <c r="E19" i="29"/>
  <c r="E18" i="32"/>
  <c r="E18" i="29"/>
  <c r="E18" i="31"/>
  <c r="E22" i="32"/>
  <c r="D9" i="32" s="1"/>
  <c r="D18" i="32" s="1"/>
  <c r="E19" i="21"/>
  <c r="E18" i="21"/>
  <c r="E17" i="21"/>
  <c r="E16" i="21"/>
  <c r="E22" i="31" l="1"/>
  <c r="D9" i="31" s="1"/>
  <c r="D18" i="31" s="1"/>
  <c r="D20" i="31" s="1"/>
  <c r="E22" i="29"/>
  <c r="D9" i="29" s="1"/>
  <c r="W9" i="29" s="1"/>
  <c r="W9" i="32"/>
  <c r="D20" i="32"/>
  <c r="D14" i="32"/>
  <c r="D12" i="32"/>
  <c r="D13" i="32"/>
  <c r="W18" i="32"/>
  <c r="D15" i="32"/>
  <c r="D11" i="32"/>
  <c r="D10" i="32"/>
  <c r="D16" i="32"/>
  <c r="D19" i="32"/>
  <c r="D12" i="31"/>
  <c r="D19" i="31"/>
  <c r="D11" i="31"/>
  <c r="D15" i="31" l="1"/>
  <c r="D10" i="31"/>
  <c r="W10" i="31" s="1"/>
  <c r="D16" i="31"/>
  <c r="W18" i="31"/>
  <c r="D14" i="31"/>
  <c r="W14" i="31" s="1"/>
  <c r="D13" i="31"/>
  <c r="W13" i="31" s="1"/>
  <c r="W9" i="31"/>
  <c r="D18" i="29"/>
  <c r="W18" i="29" s="1"/>
  <c r="W15" i="31"/>
  <c r="W20" i="31"/>
  <c r="W11" i="32"/>
  <c r="W19" i="32"/>
  <c r="W15" i="32"/>
  <c r="W12" i="32"/>
  <c r="W11" i="31"/>
  <c r="W21" i="32"/>
  <c r="W16" i="32"/>
  <c r="D17" i="32"/>
  <c r="W14" i="32"/>
  <c r="W21" i="31"/>
  <c r="W16" i="31"/>
  <c r="W19" i="31"/>
  <c r="W12" i="31"/>
  <c r="W10" i="32"/>
  <c r="W13" i="32"/>
  <c r="W20" i="32"/>
  <c r="D17" i="31" l="1"/>
  <c r="D10" i="29"/>
  <c r="W10" i="29" s="1"/>
  <c r="D19" i="29"/>
  <c r="W19" i="29" s="1"/>
  <c r="D15" i="29"/>
  <c r="D20" i="29"/>
  <c r="W20" i="29" s="1"/>
  <c r="D12" i="29"/>
  <c r="W12" i="29" s="1"/>
  <c r="D11" i="29"/>
  <c r="W11" i="29" s="1"/>
  <c r="D13" i="29"/>
  <c r="W13" i="29" s="1"/>
  <c r="D16" i="29"/>
  <c r="D14" i="29"/>
  <c r="W15" i="29"/>
  <c r="W22" i="32"/>
  <c r="W22" i="31"/>
  <c r="W17" i="32"/>
  <c r="X20" i="32" s="1"/>
  <c r="W17" i="31"/>
  <c r="X20" i="31" s="1"/>
  <c r="X14" i="32"/>
  <c r="X14" i="31"/>
  <c r="W14" i="29" l="1"/>
  <c r="X14" i="29" s="1"/>
  <c r="D17" i="29"/>
  <c r="W17" i="29" s="1"/>
  <c r="X20" i="29" s="1"/>
  <c r="W16" i="29"/>
  <c r="W21" i="29"/>
  <c r="W22" i="29" s="1"/>
  <c r="F12" i="21" l="1"/>
  <c r="F12" i="32"/>
  <c r="K12" i="32" s="1"/>
  <c r="U12" i="32" s="1"/>
  <c r="F12" i="29"/>
  <c r="K12" i="29" s="1"/>
  <c r="U12" i="29" s="1"/>
  <c r="F12" i="31"/>
  <c r="K12" i="31" s="1"/>
  <c r="U12" i="31" s="1"/>
  <c r="F9" i="21"/>
  <c r="F14" i="32"/>
  <c r="K14" i="32" s="1"/>
  <c r="U14" i="32" s="1"/>
  <c r="F14" i="31"/>
  <c r="K14" i="31" s="1"/>
  <c r="U14" i="31" s="1"/>
  <c r="F14" i="29"/>
  <c r="K14" i="29" s="1"/>
  <c r="U14" i="29" s="1"/>
  <c r="F15" i="21"/>
  <c r="F16" i="32"/>
  <c r="K16" i="32" s="1"/>
  <c r="U16" i="32" s="1"/>
  <c r="L16" i="32" s="1"/>
  <c r="M16" i="32" s="1"/>
  <c r="R16" i="32" s="1"/>
  <c r="F16" i="29"/>
  <c r="K16" i="29" s="1"/>
  <c r="U16" i="29" s="1"/>
  <c r="L16" i="29" s="1"/>
  <c r="M16" i="29" s="1"/>
  <c r="R16" i="29" s="1"/>
  <c r="F16" i="31"/>
  <c r="K16" i="31" s="1"/>
  <c r="U16" i="31" s="1"/>
  <c r="L16" i="31" s="1"/>
  <c r="M16" i="31" s="1"/>
  <c r="R16" i="31" s="1"/>
  <c r="F14" i="21"/>
  <c r="F15" i="32"/>
  <c r="K15" i="32" s="1"/>
  <c r="U15" i="32" s="1"/>
  <c r="L15" i="32" s="1"/>
  <c r="M15" i="32" s="1"/>
  <c r="R15" i="32" s="1"/>
  <c r="F15" i="31"/>
  <c r="K15" i="31" s="1"/>
  <c r="U15" i="31" s="1"/>
  <c r="L15" i="31" s="1"/>
  <c r="M15" i="31" s="1"/>
  <c r="R15" i="31" s="1"/>
  <c r="F15" i="29"/>
  <c r="K15" i="29" s="1"/>
  <c r="U15" i="29" s="1"/>
  <c r="L15" i="29" s="1"/>
  <c r="M15" i="29" s="1"/>
  <c r="R15" i="29" s="1"/>
  <c r="F11" i="21"/>
  <c r="F11" i="32"/>
  <c r="K11" i="32" s="1"/>
  <c r="U11" i="32" s="1"/>
  <c r="F11" i="29"/>
  <c r="K11" i="29" s="1"/>
  <c r="U11" i="29" s="1"/>
  <c r="F11" i="31"/>
  <c r="K11" i="31" s="1"/>
  <c r="U11" i="31" s="1"/>
  <c r="F13" i="21"/>
  <c r="F13" i="32"/>
  <c r="K13" i="32" s="1"/>
  <c r="U13" i="32" s="1"/>
  <c r="F13" i="31"/>
  <c r="K13" i="31" s="1"/>
  <c r="U13" i="31" s="1"/>
  <c r="F13" i="29"/>
  <c r="K13" i="29" s="1"/>
  <c r="U13" i="29" s="1"/>
  <c r="F10" i="21"/>
  <c r="F10" i="32"/>
  <c r="K10" i="32" s="1"/>
  <c r="U10" i="32" s="1"/>
  <c r="F10" i="31"/>
  <c r="K10" i="31" s="1"/>
  <c r="U10" i="31" s="1"/>
  <c r="F10" i="29"/>
  <c r="K10" i="29" s="1"/>
  <c r="U10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8" i="21"/>
  <c r="F20" i="32"/>
  <c r="K20" i="32" s="1"/>
  <c r="U20" i="32" s="1"/>
  <c r="F20" i="29"/>
  <c r="K20" i="29" s="1"/>
  <c r="U20" i="29" s="1"/>
  <c r="F20" i="31"/>
  <c r="K20" i="31" s="1"/>
  <c r="U20" i="31" s="1"/>
  <c r="F17" i="21"/>
  <c r="F19" i="32"/>
  <c r="K19" i="32" s="1"/>
  <c r="U19" i="32" s="1"/>
  <c r="F19" i="31"/>
  <c r="K19" i="31" s="1"/>
  <c r="U19" i="31" s="1"/>
  <c r="F19" i="29"/>
  <c r="K19" i="29" s="1"/>
  <c r="U19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29"/>
  <c r="K9" i="29" s="1"/>
  <c r="U9" i="29" s="1"/>
  <c r="F9" i="31"/>
  <c r="K9" i="31" s="1"/>
  <c r="U9" i="31" s="1"/>
  <c r="V14" i="31" s="1"/>
  <c r="L9" i="31" s="1"/>
  <c r="M9" i="31" s="1"/>
  <c r="F8" i="21"/>
  <c r="I8" i="21" s="1"/>
  <c r="V14" i="29" l="1"/>
  <c r="L9" i="29" s="1"/>
  <c r="M9" i="29" s="1"/>
  <c r="R9" i="29" s="1"/>
  <c r="V14" i="32"/>
  <c r="L9" i="32" s="1"/>
  <c r="M9" i="32" s="1"/>
  <c r="R14" i="32" s="1"/>
  <c r="U22" i="29"/>
  <c r="V20" i="29"/>
  <c r="L17" i="29" s="1"/>
  <c r="M17" i="29" s="1"/>
  <c r="U22" i="31"/>
  <c r="V20" i="31"/>
  <c r="L17" i="31" s="1"/>
  <c r="M17" i="31" s="1"/>
  <c r="U22" i="32"/>
  <c r="V20" i="32"/>
  <c r="L17" i="32" s="1"/>
  <c r="M17" i="32" s="1"/>
  <c r="R10" i="31"/>
  <c r="R9" i="31"/>
  <c r="R13" i="31"/>
  <c r="R11" i="31"/>
  <c r="R14" i="31"/>
  <c r="R12" i="31"/>
  <c r="C20" i="20"/>
  <c r="R12" i="32" l="1"/>
  <c r="R14" i="29"/>
  <c r="R11" i="29"/>
  <c r="R9" i="32"/>
  <c r="R13" i="32"/>
  <c r="R10" i="29"/>
  <c r="R13" i="29"/>
  <c r="R12" i="29"/>
  <c r="R11" i="32"/>
  <c r="R10" i="32"/>
  <c r="R18" i="31"/>
  <c r="R19" i="31"/>
  <c r="R17" i="31"/>
  <c r="R20" i="31"/>
  <c r="R22" i="31" s="1"/>
  <c r="N9" i="31" s="1"/>
  <c r="R17" i="29"/>
  <c r="R18" i="29"/>
  <c r="R19" i="29"/>
  <c r="R22" i="29" s="1"/>
  <c r="N9" i="29" s="1"/>
  <c r="R20" i="29"/>
  <c r="R17" i="32"/>
  <c r="R18" i="32"/>
  <c r="R20" i="32"/>
  <c r="R19" i="32"/>
  <c r="E20" i="20"/>
  <c r="R22" i="32" l="1"/>
  <c r="N9" i="32" s="1"/>
  <c r="O15" i="32" s="1"/>
  <c r="P15" i="32" s="1"/>
  <c r="O15" i="31"/>
  <c r="P15" i="31" s="1"/>
  <c r="O16" i="31"/>
  <c r="P16" i="31" s="1"/>
  <c r="O17" i="31"/>
  <c r="O9" i="31"/>
  <c r="O16" i="29"/>
  <c r="P16" i="29" s="1"/>
  <c r="O17" i="29"/>
  <c r="O15" i="29"/>
  <c r="P15" i="29" s="1"/>
  <c r="O9" i="29"/>
  <c r="I16" i="21"/>
  <c r="I17" i="21"/>
  <c r="I11" i="21"/>
  <c r="I19" i="21"/>
  <c r="I14" i="21"/>
  <c r="I15" i="21"/>
  <c r="I12" i="21"/>
  <c r="O16" i="32" l="1"/>
  <c r="P16" i="32" s="1"/>
  <c r="O9" i="32"/>
  <c r="AM16" i="32"/>
  <c r="AN16" i="32" s="1"/>
  <c r="AO16" i="32" s="1"/>
  <c r="O17" i="32"/>
  <c r="AM15" i="32"/>
  <c r="AN15" i="32" s="1"/>
  <c r="AO15" i="32" s="1"/>
  <c r="Q15" i="32"/>
  <c r="AH15" i="32" s="1"/>
  <c r="AF15" i="32"/>
  <c r="AG15" i="32" s="1"/>
  <c r="Q16" i="29"/>
  <c r="AM16" i="29"/>
  <c r="AN16" i="29" s="1"/>
  <c r="AF16" i="29"/>
  <c r="AG16" i="29" s="1"/>
  <c r="P11" i="31"/>
  <c r="P14" i="31"/>
  <c r="P12" i="31"/>
  <c r="P10" i="31"/>
  <c r="P13" i="31"/>
  <c r="P9" i="31"/>
  <c r="P12" i="29"/>
  <c r="P9" i="29"/>
  <c r="P10" i="29"/>
  <c r="P14" i="29"/>
  <c r="P11" i="29"/>
  <c r="P13" i="29"/>
  <c r="P20" i="31"/>
  <c r="P17" i="31"/>
  <c r="P18" i="31"/>
  <c r="P19" i="31"/>
  <c r="Q15" i="29"/>
  <c r="AM15" i="29"/>
  <c r="AN15" i="29" s="1"/>
  <c r="AF15" i="29"/>
  <c r="AG15" i="29" s="1"/>
  <c r="AM16" i="31"/>
  <c r="AN16" i="31" s="1"/>
  <c r="AO16" i="31" s="1"/>
  <c r="Q16" i="31"/>
  <c r="AF16" i="31"/>
  <c r="AG16" i="31" s="1"/>
  <c r="P18" i="29"/>
  <c r="P17" i="29"/>
  <c r="P20" i="29"/>
  <c r="P19" i="29"/>
  <c r="AF15" i="31"/>
  <c r="AG15" i="31" s="1"/>
  <c r="Q15" i="31"/>
  <c r="AM15" i="31"/>
  <c r="AN15" i="31" s="1"/>
  <c r="AO15" i="31" s="1"/>
  <c r="I10" i="21"/>
  <c r="I13" i="21"/>
  <c r="I18" i="21"/>
  <c r="I9" i="21"/>
  <c r="T15" i="32" l="1"/>
  <c r="AN23" i="32"/>
  <c r="AN25" i="32" s="1"/>
  <c r="Q16" i="32"/>
  <c r="AF16" i="32"/>
  <c r="AG16" i="32" s="1"/>
  <c r="P14" i="32"/>
  <c r="P10" i="32"/>
  <c r="P9" i="32"/>
  <c r="P13" i="32"/>
  <c r="P11" i="32"/>
  <c r="P12" i="32"/>
  <c r="AC15" i="32"/>
  <c r="P18" i="32"/>
  <c r="P17" i="32"/>
  <c r="P19" i="32"/>
  <c r="P20" i="32"/>
  <c r="AM19" i="29"/>
  <c r="AN19" i="29" s="1"/>
  <c r="AF19" i="29"/>
  <c r="AG19" i="29" s="1"/>
  <c r="Q19" i="29"/>
  <c r="T16" i="31"/>
  <c r="AH16" i="31"/>
  <c r="AC16" i="31"/>
  <c r="Q20" i="31"/>
  <c r="AF20" i="31"/>
  <c r="AG20" i="31" s="1"/>
  <c r="AM20" i="31"/>
  <c r="AN20" i="31" s="1"/>
  <c r="AO20" i="31" s="1"/>
  <c r="AR20" i="31" s="1"/>
  <c r="AF10" i="29"/>
  <c r="AG10" i="29" s="1"/>
  <c r="AM10" i="29"/>
  <c r="AN10" i="29" s="1"/>
  <c r="Q10" i="29"/>
  <c r="AF12" i="31"/>
  <c r="AG12" i="31" s="1"/>
  <c r="Q12" i="31"/>
  <c r="AM12" i="31"/>
  <c r="AN12" i="31" s="1"/>
  <c r="AO12" i="31" s="1"/>
  <c r="AQ12" i="31" s="1"/>
  <c r="AF20" i="29"/>
  <c r="AG20" i="29" s="1"/>
  <c r="AM20" i="29"/>
  <c r="AN20" i="29" s="1"/>
  <c r="Q20" i="29"/>
  <c r="Q19" i="31"/>
  <c r="AM19" i="31"/>
  <c r="AN19" i="31" s="1"/>
  <c r="AO19" i="31" s="1"/>
  <c r="AR19" i="31" s="1"/>
  <c r="AF19" i="31"/>
  <c r="AG19" i="31" s="1"/>
  <c r="Q13" i="29"/>
  <c r="AM13" i="29"/>
  <c r="AN13" i="29" s="1"/>
  <c r="AF13" i="29"/>
  <c r="AG13" i="29" s="1"/>
  <c r="Q9" i="29"/>
  <c r="AM9" i="29"/>
  <c r="AN9" i="29" s="1"/>
  <c r="AP9" i="29" s="1"/>
  <c r="P22" i="29"/>
  <c r="AF9" i="29"/>
  <c r="AG9" i="29" s="1"/>
  <c r="Q9" i="31"/>
  <c r="AM9" i="31"/>
  <c r="AN9" i="31" s="1"/>
  <c r="AO9" i="31" s="1"/>
  <c r="P22" i="31"/>
  <c r="AF9" i="31"/>
  <c r="AG9" i="31" s="1"/>
  <c r="AM14" i="31"/>
  <c r="AN14" i="31" s="1"/>
  <c r="AO14" i="31" s="1"/>
  <c r="AQ14" i="31" s="1"/>
  <c r="Q14" i="31"/>
  <c r="AF14" i="31"/>
  <c r="AG14" i="31" s="1"/>
  <c r="AC16" i="29"/>
  <c r="T16" i="29"/>
  <c r="AH16" i="29"/>
  <c r="AM17" i="29"/>
  <c r="AN17" i="29" s="1"/>
  <c r="Q17" i="29"/>
  <c r="T17" i="29" s="1"/>
  <c r="AC15" i="29"/>
  <c r="T15" i="29"/>
  <c r="AH15" i="29"/>
  <c r="AF18" i="31"/>
  <c r="AG18" i="31" s="1"/>
  <c r="Q18" i="31"/>
  <c r="AM18" i="31"/>
  <c r="AN18" i="31" s="1"/>
  <c r="AO18" i="31" s="1"/>
  <c r="AR18" i="31" s="1"/>
  <c r="AF11" i="29"/>
  <c r="AG11" i="29" s="1"/>
  <c r="Q11" i="29"/>
  <c r="AM11" i="29"/>
  <c r="AN11" i="29" s="1"/>
  <c r="AM12" i="29"/>
  <c r="AN12" i="29" s="1"/>
  <c r="AF12" i="29"/>
  <c r="AG12" i="29" s="1"/>
  <c r="Q12" i="29"/>
  <c r="AM13" i="31"/>
  <c r="AN13" i="31" s="1"/>
  <c r="AO13" i="31" s="1"/>
  <c r="AQ13" i="31" s="1"/>
  <c r="AF13" i="31"/>
  <c r="AG13" i="31" s="1"/>
  <c r="Q13" i="31"/>
  <c r="AM11" i="31"/>
  <c r="AN11" i="31" s="1"/>
  <c r="AO11" i="31" s="1"/>
  <c r="AQ11" i="31" s="1"/>
  <c r="AF11" i="31"/>
  <c r="AG11" i="31" s="1"/>
  <c r="Q11" i="31"/>
  <c r="AH15" i="31"/>
  <c r="AC15" i="31"/>
  <c r="T15" i="31"/>
  <c r="Q18" i="29"/>
  <c r="AM18" i="29"/>
  <c r="AN18" i="29" s="1"/>
  <c r="AF18" i="29"/>
  <c r="AG18" i="29" s="1"/>
  <c r="AM17" i="31"/>
  <c r="AN17" i="31" s="1"/>
  <c r="AO17" i="31" s="1"/>
  <c r="AR17" i="31" s="1"/>
  <c r="Q17" i="31"/>
  <c r="T17" i="31" s="1"/>
  <c r="AF14" i="29"/>
  <c r="AG14" i="29" s="1"/>
  <c r="AM14" i="29"/>
  <c r="AN14" i="29" s="1"/>
  <c r="Q14" i="29"/>
  <c r="AF10" i="31"/>
  <c r="AG10" i="31" s="1"/>
  <c r="Q10" i="31"/>
  <c r="AM10" i="31"/>
  <c r="AN10" i="31" s="1"/>
  <c r="AO10" i="31" s="1"/>
  <c r="AQ10" i="31" s="1"/>
  <c r="E20" i="21"/>
  <c r="AC16" i="32" l="1"/>
  <c r="AH16" i="32"/>
  <c r="T16" i="32"/>
  <c r="AM13" i="32"/>
  <c r="AN13" i="32" s="1"/>
  <c r="AO13" i="32" s="1"/>
  <c r="AQ13" i="32" s="1"/>
  <c r="AF13" i="32"/>
  <c r="AG13" i="32" s="1"/>
  <c r="Q13" i="32"/>
  <c r="AM9" i="32"/>
  <c r="AN9" i="32" s="1"/>
  <c r="AO9" i="32" s="1"/>
  <c r="AQ9" i="32" s="1"/>
  <c r="Q9" i="32"/>
  <c r="AF9" i="32"/>
  <c r="AG9" i="32" s="1"/>
  <c r="AM12" i="32"/>
  <c r="AN12" i="32" s="1"/>
  <c r="AO12" i="32" s="1"/>
  <c r="AQ12" i="32" s="1"/>
  <c r="AF12" i="32"/>
  <c r="AG12" i="32" s="1"/>
  <c r="Q12" i="32"/>
  <c r="Q10" i="32"/>
  <c r="AF10" i="32"/>
  <c r="AG10" i="32" s="1"/>
  <c r="AM10" i="32"/>
  <c r="AN10" i="32" s="1"/>
  <c r="AO10" i="32" s="1"/>
  <c r="AQ10" i="32" s="1"/>
  <c r="AF11" i="32"/>
  <c r="AG11" i="32" s="1"/>
  <c r="AM11" i="32"/>
  <c r="AN11" i="32" s="1"/>
  <c r="AO11" i="32" s="1"/>
  <c r="AQ11" i="32" s="1"/>
  <c r="Q11" i="32"/>
  <c r="AM14" i="32"/>
  <c r="AN14" i="32" s="1"/>
  <c r="AO14" i="32" s="1"/>
  <c r="AQ14" i="32" s="1"/>
  <c r="Q14" i="32"/>
  <c r="AF14" i="32"/>
  <c r="AG14" i="32" s="1"/>
  <c r="Q20" i="32"/>
  <c r="AM20" i="32"/>
  <c r="AN20" i="32" s="1"/>
  <c r="AO20" i="32" s="1"/>
  <c r="AR20" i="32" s="1"/>
  <c r="AF20" i="32"/>
  <c r="AG20" i="32" s="1"/>
  <c r="AM19" i="32"/>
  <c r="AN19" i="32" s="1"/>
  <c r="AO19" i="32" s="1"/>
  <c r="AR19" i="32" s="1"/>
  <c r="Q19" i="32"/>
  <c r="AF19" i="32"/>
  <c r="AG19" i="32" s="1"/>
  <c r="AM17" i="32"/>
  <c r="AN17" i="32" s="1"/>
  <c r="AO17" i="32" s="1"/>
  <c r="P22" i="32"/>
  <c r="Q17" i="32"/>
  <c r="AM18" i="32"/>
  <c r="AN18" i="32" s="1"/>
  <c r="AO18" i="32" s="1"/>
  <c r="AR18" i="32" s="1"/>
  <c r="AF18" i="32"/>
  <c r="AG18" i="32" s="1"/>
  <c r="Q18" i="32"/>
  <c r="T11" i="31"/>
  <c r="AH11" i="31"/>
  <c r="AC11" i="31"/>
  <c r="AC14" i="31"/>
  <c r="AH14" i="31"/>
  <c r="T14" i="31"/>
  <c r="AQ9" i="31"/>
  <c r="AQ22" i="31" s="1"/>
  <c r="AO21" i="31"/>
  <c r="AO23" i="31" s="1"/>
  <c r="AC9" i="29"/>
  <c r="T9" i="29"/>
  <c r="Q22" i="29"/>
  <c r="D24" i="29" s="1"/>
  <c r="AH9" i="29"/>
  <c r="AC12" i="31"/>
  <c r="T12" i="31"/>
  <c r="AH12" i="31"/>
  <c r="AH18" i="29"/>
  <c r="AC18" i="29"/>
  <c r="T18" i="29"/>
  <c r="T18" i="31"/>
  <c r="AH18" i="31"/>
  <c r="AC18" i="31"/>
  <c r="AH9" i="31"/>
  <c r="Q22" i="31"/>
  <c r="D24" i="31" s="1"/>
  <c r="AC9" i="31"/>
  <c r="T9" i="31"/>
  <c r="AG22" i="29"/>
  <c r="AC10" i="29"/>
  <c r="T10" i="29"/>
  <c r="AH10" i="29"/>
  <c r="AH19" i="29"/>
  <c r="AC19" i="29"/>
  <c r="T19" i="29"/>
  <c r="AC12" i="29"/>
  <c r="AH12" i="29"/>
  <c r="T12" i="29"/>
  <c r="AH11" i="29"/>
  <c r="T11" i="29"/>
  <c r="AC11" i="29"/>
  <c r="AG22" i="31"/>
  <c r="P24" i="29"/>
  <c r="AF22" i="29"/>
  <c r="AF23" i="29" s="1"/>
  <c r="AH19" i="31"/>
  <c r="AC19" i="31"/>
  <c r="T19" i="31"/>
  <c r="AC20" i="29"/>
  <c r="AH20" i="29"/>
  <c r="T20" i="29"/>
  <c r="AC20" i="31"/>
  <c r="AH20" i="31"/>
  <c r="T20" i="31"/>
  <c r="AC10" i="31"/>
  <c r="T10" i="31"/>
  <c r="AH10" i="31"/>
  <c r="AC14" i="29"/>
  <c r="T14" i="29"/>
  <c r="AH14" i="29"/>
  <c r="AH13" i="31"/>
  <c r="AC13" i="31"/>
  <c r="T13" i="31"/>
  <c r="AF22" i="31"/>
  <c r="AF23" i="31" s="1"/>
  <c r="P24" i="31"/>
  <c r="AC13" i="29"/>
  <c r="T13" i="29"/>
  <c r="AH13" i="29"/>
  <c r="D8" i="21"/>
  <c r="D16" i="21" s="1"/>
  <c r="AG22" i="32" l="1"/>
  <c r="T14" i="32"/>
  <c r="AH14" i="32"/>
  <c r="AC14" i="32"/>
  <c r="AC10" i="32"/>
  <c r="T10" i="32"/>
  <c r="AH10" i="32"/>
  <c r="AC13" i="32"/>
  <c r="T13" i="32"/>
  <c r="AH13" i="32"/>
  <c r="AH12" i="32"/>
  <c r="T12" i="32"/>
  <c r="AC12" i="32"/>
  <c r="AC11" i="32"/>
  <c r="T11" i="32"/>
  <c r="AH11" i="32"/>
  <c r="T9" i="32"/>
  <c r="AC9" i="32"/>
  <c r="AH9" i="32"/>
  <c r="AR17" i="32"/>
  <c r="AQ22" i="32" s="1"/>
  <c r="AO21" i="32"/>
  <c r="AO23" i="32" s="1"/>
  <c r="T17" i="32"/>
  <c r="Q22" i="32"/>
  <c r="D24" i="32" s="1"/>
  <c r="T19" i="32"/>
  <c r="AH19" i="32"/>
  <c r="AC19" i="32"/>
  <c r="AH20" i="32"/>
  <c r="AC20" i="32"/>
  <c r="T20" i="32"/>
  <c r="T18" i="32"/>
  <c r="AH18" i="32"/>
  <c r="AC18" i="32"/>
  <c r="P24" i="32"/>
  <c r="AF22" i="32"/>
  <c r="AF23" i="32" s="1"/>
  <c r="AH22" i="31"/>
  <c r="AH22" i="29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32" l="1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U19" i="21"/>
  <c r="S19" i="21"/>
  <c r="U15" i="21"/>
  <c r="S15" i="21"/>
  <c r="T20" i="21"/>
  <c r="R20" i="21"/>
  <c r="F20" i="24" l="1"/>
  <c r="N16" i="24"/>
  <c r="N18" i="24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J8" i="21"/>
  <c r="K8" i="21" s="1"/>
  <c r="P9" i="21" s="1"/>
  <c r="J16" i="21"/>
  <c r="K16" i="21" s="1"/>
  <c r="P17" i="21" s="1"/>
  <c r="M18" i="17" l="1"/>
  <c r="N18" i="17" s="1"/>
  <c r="M11" i="17"/>
  <c r="N11" i="17" s="1"/>
  <c r="M14" i="17"/>
  <c r="N14" i="17" s="1"/>
  <c r="I13" i="17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P20" i="21" l="1"/>
  <c r="L8" i="21" s="1"/>
  <c r="M8" i="21" s="1"/>
  <c r="M16" i="21" l="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N17" i="21" l="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F17" i="23" l="1"/>
  <c r="G17" i="23" s="1"/>
  <c r="J17" i="23" s="1"/>
  <c r="F10" i="22"/>
  <c r="G10" i="22" s="1"/>
  <c r="J10" i="22" s="1"/>
  <c r="F16" i="23"/>
  <c r="G16" i="23" s="1"/>
  <c r="J16" i="23" s="1"/>
  <c r="K19" i="23" s="1"/>
  <c r="H16" i="23" s="1"/>
  <c r="N19" i="23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<sst xmlns="http://schemas.openxmlformats.org/spreadsheetml/2006/main" count="358" uniqueCount="103">
  <si>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</si>
  <si>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</si>
  <si>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</si>
  <si>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</si>
  <si>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</si>
  <si>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</si>
  <si>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</si>
  <si>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</si>
  <si>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</si>
  <si>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</si>
  <si>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</si>
  <si>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</si>
  <si>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</si>
  <si>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</si>
  <si>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</si>
  <si>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</si>
  <si>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</si>
  <si>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</si>
  <si>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</si>
  <si>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</si>
  <si>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</si>
  <si>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</si>
  <si>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</si>
  <si>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</si>
  <si>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</si>
  <si>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</si>
  <si>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</si>
  <si>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</si>
  <si>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</si>
  <si>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</si>
  <si>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</si>
  <si>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</si>
  <si>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</si>
  <si>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</si>
  <si>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</si>
  <si>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</si>
  <si>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</si>
  <si>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</si>
  <si>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</si>
  <si>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</si>
  <si>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</si>
  <si>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</si>
  <si>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</si>
  <si>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</si>
  <si>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</si>
  <si>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</si>
  <si>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</si>
  <si>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</si>
  <si>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</si>
  <si>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</si>
  <si>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</si>
  <si>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</si>
  <si>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</si>
  <si>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</si>
  <si>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</si>
  <si>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</si>
  <si>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</si>
  <si>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</si>
  <si>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</si>
  <si>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</si>
  <si>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</si>
  <si>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</si>
  <si>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</si>
  <si>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</si>
  <si>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</si>
  <si>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</si>
  <si>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</si>
  <si>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</si>
  <si>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</si>
  <si>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</si>
  <si>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</si>
  <si>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</si>
  <si>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</si>
  <si>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</si>
  <si>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</si>
  <si>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t>Коэффициент уровня оказания медицинской помощи, учитывающий объем средств на оплату профилактических медицинских осмотров (диспансеризации)</t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</si>
  <si>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</t>
    </r>
  </si>
  <si>
    <r>
      <rPr>
        <b/>
        <sz val="16"/>
        <rFont val="Times New Roman"/>
        <family val="1"/>
        <charset val="204"/>
      </rPr>
      <t>ЧЗ</t>
    </r>
    <r>
      <rPr>
        <sz val="12"/>
        <rFont val="Times New Roman"/>
        <family val="1"/>
        <charset val="204"/>
      </rPr>
      <t>ПР</t>
    </r>
  </si>
  <si>
    <r>
      <rPr>
        <b/>
        <sz val="16"/>
        <rFont val="Times New Roman"/>
        <family val="1"/>
        <charset val="204"/>
      </rPr>
      <t>ФО</t>
    </r>
    <r>
      <rPr>
        <sz val="12"/>
        <rFont val="Times New Roman"/>
        <family val="1"/>
        <charset val="204"/>
      </rPr>
      <t>МЕС</t>
    </r>
  </si>
  <si>
    <t>Фактический дифференцированный подушевой норматив финансирования                  
АМП                               (рублей)</t>
  </si>
  <si>
    <t>Дифференцированны подушевой норматив финасирования 
АМП  для i группы                      (рублей)</t>
  </si>
  <si>
    <t>ГБУЗ "Магаданская областная больница"</t>
  </si>
  <si>
    <t>МОГБУЗ "Городская поликлиника"</t>
  </si>
  <si>
    <t>Базовый (средний) подушевой норматив финансирования на месяц, рублей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</si>
  <si>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БАЗмес</t>
    </r>
  </si>
  <si>
    <t>Коэффициент уровня</t>
  </si>
  <si>
    <r>
      <t>КУ</t>
    </r>
    <r>
      <rPr>
        <sz val="12"/>
        <rFont val="Times New Roman"/>
        <family val="1"/>
        <charset val="204"/>
      </rPr>
      <t>МО</t>
    </r>
  </si>
  <si>
    <t>Коэффициенты специфики оказания медицинской помощи</t>
  </si>
  <si>
    <t>КСпроф</t>
  </si>
  <si>
    <t>ФОгод</t>
  </si>
  <si>
    <t>Объём финансового обеспечения медицинских организаций, оказывающих амбулаторную медицинскую помощь, имеющих прикрепившихся лиц</t>
  </si>
  <si>
    <t>КСзаб</t>
  </si>
  <si>
    <t>КДот</t>
  </si>
  <si>
    <t>Размер финансового обеспечения  медицинской организации, оказывающей АМП по подушевому финансированию без учёта выплат по показателям результативности,                          на год               (рублей)</t>
  </si>
  <si>
    <t>в том числе:</t>
  </si>
  <si>
    <t>Фогод(ФС)</t>
  </si>
  <si>
    <t>федеральные средства по распоряжению Правительства РФ от 28.01.2022 № 109-р</t>
  </si>
  <si>
    <t>Приложение № 1</t>
  </si>
  <si>
    <t>к Дополнительному соглашению № 11</t>
  </si>
  <si>
    <t>от "12" декабря 2022 года</t>
  </si>
  <si>
    <t>Размер финансового обеспечения  медицинской организации, оказывающей АМП по подушевому финансированию,  без учёта выплат по показателям результативности,                     на месяц                                                  с 01.11.2022г.            (рублей)</t>
  </si>
  <si>
    <r>
      <t>на 2022 год</t>
    </r>
    <r>
      <rPr>
        <b/>
        <sz val="14"/>
        <color rgb="FF0000FF"/>
        <rFont val="Times New Roman"/>
        <family val="1"/>
        <charset val="204"/>
      </rPr>
      <t xml:space="preserve"> (вступает в действие с 01 ноября 2022 года)</t>
    </r>
  </si>
  <si>
    <t>Численность прикрепленных, застрахованных лиц                                              на 01.11.2022 (чел.)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</si>
</sst>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"/>
    <numFmt numFmtId="169" formatCode="_-* #,##0_р_._-;\-* #,##0_р_._-;_-* &quot;-&quot;??_р_._-;_-@_-"/>
    <numFmt numFmtId="170" formatCode="#,##0.0000"/>
    <numFmt numFmtId="171" formatCode="_-* #,##0.00_р_._-;\-* #,##0.00_р_._-;_-* &quot;-&quot;???_р_._-;_-@_-"/>
    <numFmt numFmtId="172" formatCode="_-* #,##0.0_р_._-;\-* #,##0.0_р_._-;_-* &quot;-&quot;??_р_._-;_-@_-"/>
    <numFmt numFmtId="173" formatCode="#,##0.00000"/>
    <numFmt numFmtId="174" formatCode="#,##0.000000"/>
    <numFmt numFmtId="175" formatCode="_-* #,##0.000_р_._-;\-* #,##0.000_р_._-;_-* &quot;-&quot;??_р_._-;_-@_-"/>
    <numFmt numFmtId="176" formatCode="0.000000"/>
    <numFmt numFmtId="177" formatCode="0.0000"/>
    <numFmt numFmtId="178" formatCode="0.0000000"/>
  </numFmts>
  <fonts count="5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00FF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23">
    <xf numFmtId="0" fontId="0" fillId="0" borderId="0"/>
    <xf numFmtId="0" fontId="9" fillId="0" borderId="0"/>
    <xf numFmtId="165" fontId="9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30" fillId="0" borderId="0"/>
    <xf numFmtId="0" fontId="8" fillId="0" borderId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0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351">
    <xf numFmtId="0" fontId="0" fillId="0" borderId="0" xfId="0"/>
    <xf numFmtId="0" fontId="16" fillId="2" borderId="0" xfId="1" applyFont="1" applyFill="1" applyAlignment="1">
      <alignment wrapText="1"/>
    </xf>
    <xf numFmtId="0" fontId="19" fillId="2" borderId="0" xfId="1" applyFont="1" applyFill="1" applyAlignment="1">
      <alignment horizontal="center" wrapText="1"/>
    </xf>
    <xf numFmtId="0" fontId="16" fillId="2" borderId="0" xfId="1" applyFont="1" applyFill="1" applyAlignment="1">
      <alignment horizontal="center" wrapText="1"/>
    </xf>
    <xf numFmtId="0" fontId="10" fillId="2" borderId="0" xfId="1" applyFont="1" applyFill="1" applyAlignment="1">
      <alignment horizontal="center" wrapText="1"/>
    </xf>
    <xf numFmtId="0" fontId="10" fillId="2" borderId="0" xfId="1" applyFont="1" applyFill="1" applyAlignment="1">
      <alignment wrapText="1"/>
    </xf>
    <xf numFmtId="1" fontId="20" fillId="2" borderId="1" xfId="1" applyNumberFormat="1" applyFont="1" applyFill="1" applyBorder="1" applyAlignment="1">
      <alignment horizontal="center" vertical="center" wrapText="1"/>
    </xf>
    <xf numFmtId="1" fontId="21" fillId="2" borderId="1" xfId="1" applyNumberFormat="1" applyFont="1" applyFill="1" applyBorder="1" applyAlignment="1">
      <alignment horizontal="center" vertical="center" wrapText="1"/>
    </xf>
    <xf numFmtId="1" fontId="21" fillId="2" borderId="3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wrapText="1"/>
    </xf>
    <xf numFmtId="0" fontId="24" fillId="2" borderId="0" xfId="1" applyFont="1" applyFill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169" fontId="23" fillId="2" borderId="1" xfId="2" applyNumberFormat="1" applyFont="1" applyFill="1" applyBorder="1" applyAlignment="1">
      <alignment wrapText="1"/>
    </xf>
    <xf numFmtId="0" fontId="16" fillId="2" borderId="0" xfId="1" applyFont="1" applyFill="1" applyBorder="1" applyAlignment="1">
      <alignment horizontal="left" wrapText="1"/>
    </xf>
    <xf numFmtId="165" fontId="16" fillId="2" borderId="0" xfId="2" applyFont="1" applyFill="1" applyAlignment="1">
      <alignment wrapText="1"/>
    </xf>
    <xf numFmtId="2" fontId="16" fillId="2" borderId="1" xfId="1" applyNumberFormat="1" applyFont="1" applyFill="1" applyBorder="1" applyAlignment="1">
      <alignment wrapText="1"/>
    </xf>
    <xf numFmtId="165" fontId="16" fillId="2" borderId="0" xfId="1" applyNumberFormat="1" applyFont="1" applyFill="1" applyAlignment="1">
      <alignment wrapText="1"/>
    </xf>
    <xf numFmtId="4" fontId="23" fillId="2" borderId="1" xfId="2" applyNumberFormat="1" applyFont="1" applyFill="1" applyBorder="1" applyAlignment="1">
      <alignment horizontal="center" wrapText="1"/>
    </xf>
    <xf numFmtId="165" fontId="23" fillId="2" borderId="1" xfId="2" applyNumberFormat="1" applyFont="1" applyFill="1" applyBorder="1" applyAlignment="1">
      <alignment wrapText="1"/>
    </xf>
    <xf numFmtId="0" fontId="16" fillId="2" borderId="1" xfId="1" applyFont="1" applyFill="1" applyBorder="1" applyAlignment="1">
      <alignment horizontal="center" wrapText="1"/>
    </xf>
    <xf numFmtId="0" fontId="16" fillId="2" borderId="0" xfId="1" applyFont="1" applyFill="1" applyBorder="1" applyAlignment="1">
      <alignment wrapText="1"/>
    </xf>
    <xf numFmtId="0" fontId="10" fillId="2" borderId="3" xfId="1" applyFont="1" applyFill="1" applyBorder="1" applyAlignment="1">
      <alignment horizontal="center" vertical="center" wrapText="1"/>
    </xf>
    <xf numFmtId="165" fontId="16" fillId="2" borderId="0" xfId="1" applyNumberFormat="1" applyFont="1" applyFill="1" applyBorder="1" applyAlignment="1">
      <alignment horizontal="left" wrapText="1"/>
    </xf>
    <xf numFmtId="165" fontId="23" fillId="2" borderId="3" xfId="2" applyNumberFormat="1" applyFont="1" applyFill="1" applyBorder="1" applyAlignment="1">
      <alignment horizontal="right" wrapText="1"/>
    </xf>
    <xf numFmtId="4" fontId="16" fillId="2" borderId="0" xfId="1" applyNumberFormat="1" applyFont="1" applyFill="1" applyBorder="1" applyAlignment="1">
      <alignment horizontal="right" wrapText="1"/>
    </xf>
    <xf numFmtId="0" fontId="16" fillId="2" borderId="0" xfId="1" applyFont="1" applyFill="1" applyBorder="1" applyAlignment="1">
      <alignment vertical="center" wrapText="1"/>
    </xf>
    <xf numFmtId="0" fontId="10" fillId="2" borderId="0" xfId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" fontId="22" fillId="2" borderId="0" xfId="2" applyNumberFormat="1" applyFont="1" applyFill="1" applyBorder="1" applyAlignment="1">
      <alignment vertical="center" wrapText="1"/>
    </xf>
    <xf numFmtId="169" fontId="22" fillId="2" borderId="0" xfId="2" applyNumberFormat="1" applyFont="1" applyFill="1" applyBorder="1" applyAlignment="1">
      <alignment wrapText="1"/>
    </xf>
    <xf numFmtId="4" fontId="23" fillId="2" borderId="0" xfId="2" applyNumberFormat="1" applyFont="1" applyFill="1" applyBorder="1" applyAlignment="1">
      <alignment horizontal="center" wrapText="1"/>
    </xf>
    <xf numFmtId="0" fontId="24" fillId="2" borderId="0" xfId="1" applyFont="1" applyFill="1" applyBorder="1" applyAlignment="1">
      <alignment wrapText="1"/>
    </xf>
    <xf numFmtId="169" fontId="23" fillId="2" borderId="0" xfId="2" applyNumberFormat="1" applyFont="1" applyFill="1" applyBorder="1" applyAlignment="1">
      <alignment wrapText="1"/>
    </xf>
    <xf numFmtId="165" fontId="23" fillId="2" borderId="0" xfId="2" applyNumberFormat="1" applyFont="1" applyFill="1" applyBorder="1" applyAlignment="1">
      <alignment wrapText="1"/>
    </xf>
    <xf numFmtId="4" fontId="22" fillId="2" borderId="1" xfId="2" applyNumberFormat="1" applyFont="1" applyFill="1" applyBorder="1" applyAlignment="1">
      <alignment horizontal="center" wrapText="1"/>
    </xf>
    <xf numFmtId="0" fontId="27" fillId="2" borderId="0" xfId="1" applyFont="1" applyFill="1" applyAlignment="1">
      <alignment wrapText="1"/>
    </xf>
    <xf numFmtId="171" fontId="27" fillId="2" borderId="0" xfId="1" applyNumberFormat="1" applyFont="1" applyFill="1" applyAlignment="1">
      <alignment wrapText="1"/>
    </xf>
    <xf numFmtId="165" fontId="27" fillId="2" borderId="0" xfId="1" applyNumberFormat="1" applyFont="1" applyFill="1" applyAlignment="1">
      <alignment wrapText="1"/>
    </xf>
    <xf numFmtId="4" fontId="16" fillId="2" borderId="0" xfId="1" applyNumberFormat="1" applyFont="1" applyFill="1" applyAlignment="1">
      <alignment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24" fillId="2" borderId="0" xfId="1" applyFont="1" applyFill="1" applyBorder="1" applyAlignment="1">
      <alignment horizontal="center" vertical="center" wrapText="1"/>
    </xf>
    <xf numFmtId="171" fontId="28" fillId="2" borderId="0" xfId="1" applyNumberFormat="1" applyFont="1" applyFill="1" applyAlignment="1">
      <alignment wrapText="1"/>
    </xf>
    <xf numFmtId="3" fontId="22" fillId="2" borderId="1" xfId="2" applyNumberFormat="1" applyFont="1" applyFill="1" applyBorder="1" applyAlignment="1">
      <alignment horizontal="center" wrapText="1"/>
    </xf>
    <xf numFmtId="165" fontId="22" fillId="2" borderId="1" xfId="2" applyNumberFormat="1" applyFont="1" applyFill="1" applyBorder="1" applyAlignment="1">
      <alignment wrapText="1"/>
    </xf>
    <xf numFmtId="0" fontId="19" fillId="2" borderId="0" xfId="1" applyFont="1" applyFill="1" applyBorder="1" applyAlignment="1">
      <alignment horizontal="center" vertical="center" wrapText="1"/>
    </xf>
    <xf numFmtId="3" fontId="10" fillId="2" borderId="0" xfId="1" applyNumberFormat="1" applyFont="1" applyFill="1" applyBorder="1" applyAlignment="1">
      <alignment horizontal="center" vertical="center" wrapText="1"/>
    </xf>
    <xf numFmtId="3" fontId="27" fillId="2" borderId="0" xfId="1" applyNumberFormat="1" applyFont="1" applyFill="1" applyAlignment="1">
      <alignment wrapText="1"/>
    </xf>
    <xf numFmtId="168" fontId="22" fillId="2" borderId="0" xfId="2" applyNumberFormat="1" applyFont="1" applyFill="1" applyBorder="1" applyAlignment="1">
      <alignment horizontal="center" vertical="center" wrapText="1"/>
    </xf>
    <xf numFmtId="3" fontId="16" fillId="2" borderId="0" xfId="1" applyNumberFormat="1" applyFont="1" applyFill="1" applyBorder="1" applyAlignment="1">
      <alignment wrapText="1"/>
    </xf>
    <xf numFmtId="172" fontId="16" fillId="2" borderId="0" xfId="1" applyNumberFormat="1" applyFont="1" applyFill="1" applyBorder="1" applyAlignment="1">
      <alignment wrapText="1"/>
    </xf>
    <xf numFmtId="4" fontId="16" fillId="2" borderId="0" xfId="1" applyNumberFormat="1" applyFont="1" applyFill="1" applyBorder="1" applyAlignment="1">
      <alignment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167" fontId="16" fillId="2" borderId="0" xfId="1" applyNumberFormat="1" applyFont="1" applyFill="1" applyAlignment="1">
      <alignment wrapText="1"/>
    </xf>
    <xf numFmtId="2" fontId="16" fillId="2" borderId="0" xfId="1" applyNumberFormat="1" applyFont="1" applyFill="1" applyAlignment="1">
      <alignment wrapText="1"/>
    </xf>
    <xf numFmtId="4" fontId="11" fillId="2" borderId="0" xfId="1" applyNumberFormat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horizontal="center" vertical="center" wrapText="1"/>
    </xf>
    <xf numFmtId="1" fontId="21" fillId="2" borderId="11" xfId="1" applyNumberFormat="1" applyFont="1" applyFill="1" applyBorder="1" applyAlignment="1">
      <alignment horizontal="center" vertical="center" wrapText="1"/>
    </xf>
    <xf numFmtId="166" fontId="23" fillId="2" borderId="0" xfId="2" applyNumberFormat="1" applyFont="1" applyFill="1" applyBorder="1" applyAlignment="1">
      <alignment vertical="center" wrapText="1"/>
    </xf>
    <xf numFmtId="165" fontId="23" fillId="2" borderId="1" xfId="2" applyNumberFormat="1" applyFont="1" applyFill="1" applyBorder="1" applyAlignment="1">
      <alignment horizontal="right" wrapText="1"/>
    </xf>
    <xf numFmtId="169" fontId="16" fillId="2" borderId="1" xfId="2" applyNumberFormat="1" applyFont="1" applyFill="1" applyBorder="1" applyAlignment="1">
      <alignment wrapText="1"/>
    </xf>
    <xf numFmtId="166" fontId="16" fillId="2" borderId="1" xfId="2" applyNumberFormat="1" applyFont="1" applyFill="1" applyBorder="1" applyAlignment="1">
      <alignment horizontal="center" wrapText="1"/>
    </xf>
    <xf numFmtId="4" fontId="24" fillId="2" borderId="1" xfId="2" applyNumberFormat="1" applyFont="1" applyFill="1" applyBorder="1" applyAlignment="1">
      <alignment horizontal="center" wrapText="1"/>
    </xf>
    <xf numFmtId="165" fontId="24" fillId="2" borderId="1" xfId="2" applyFont="1" applyFill="1" applyBorder="1" applyAlignment="1">
      <alignment wrapText="1"/>
    </xf>
    <xf numFmtId="4" fontId="16" fillId="2" borderId="1" xfId="2" applyNumberFormat="1" applyFont="1" applyFill="1" applyBorder="1" applyAlignment="1">
      <alignment horizontal="center" wrapText="1"/>
    </xf>
    <xf numFmtId="169" fontId="24" fillId="2" borderId="1" xfId="2" applyNumberFormat="1" applyFont="1" applyFill="1" applyBorder="1" applyAlignment="1">
      <alignment wrapText="1"/>
    </xf>
    <xf numFmtId="165" fontId="24" fillId="2" borderId="1" xfId="2" applyNumberFormat="1" applyFont="1" applyFill="1" applyBorder="1" applyAlignment="1">
      <alignment wrapText="1"/>
    </xf>
    <xf numFmtId="169" fontId="24" fillId="2" borderId="1" xfId="2" applyNumberFormat="1" applyFont="1" applyFill="1" applyBorder="1" applyAlignment="1">
      <alignment horizontal="right" wrapText="1"/>
    </xf>
    <xf numFmtId="173" fontId="24" fillId="2" borderId="1" xfId="2" applyNumberFormat="1" applyFont="1" applyFill="1" applyBorder="1" applyAlignment="1">
      <alignment wrapText="1"/>
    </xf>
    <xf numFmtId="173" fontId="16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Alignment="1">
      <alignment wrapText="1"/>
    </xf>
    <xf numFmtId="174" fontId="16" fillId="2" borderId="1" xfId="2" applyNumberFormat="1" applyFont="1" applyFill="1" applyBorder="1" applyAlignment="1">
      <alignment horizontal="center" wrapText="1"/>
    </xf>
    <xf numFmtId="0" fontId="12" fillId="0" borderId="0" xfId="38" applyFont="1" applyAlignment="1"/>
    <xf numFmtId="0" fontId="13" fillId="0" borderId="0" xfId="38" applyFont="1"/>
    <xf numFmtId="0" fontId="12" fillId="0" borderId="0" xfId="38" applyFont="1" applyAlignment="1">
      <alignment vertical="center" wrapText="1"/>
    </xf>
    <xf numFmtId="0" fontId="32" fillId="2" borderId="3" xfId="39" applyFont="1" applyFill="1" applyBorder="1" applyAlignment="1">
      <alignment horizontal="center" vertical="center" wrapText="1"/>
    </xf>
    <xf numFmtId="0" fontId="15" fillId="2" borderId="3" xfId="39" applyFont="1" applyFill="1" applyBorder="1" applyAlignment="1">
      <alignment horizontal="center" vertical="center" wrapText="1"/>
    </xf>
    <xf numFmtId="0" fontId="15" fillId="0" borderId="0" xfId="38" applyFont="1"/>
    <xf numFmtId="0" fontId="31" fillId="2" borderId="3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wrapText="1"/>
    </xf>
    <xf numFmtId="3" fontId="31" fillId="2" borderId="3" xfId="39" applyNumberFormat="1" applyFont="1" applyFill="1" applyBorder="1" applyAlignment="1">
      <alignment wrapText="1"/>
    </xf>
    <xf numFmtId="3" fontId="13" fillId="2" borderId="3" xfId="39" applyNumberFormat="1" applyFont="1" applyFill="1" applyBorder="1" applyAlignment="1">
      <alignment wrapText="1"/>
    </xf>
    <xf numFmtId="165" fontId="31" fillId="2" borderId="3" xfId="40" applyNumberFormat="1" applyFont="1" applyFill="1" applyBorder="1" applyAlignment="1">
      <alignment horizontal="right" wrapText="1"/>
    </xf>
    <xf numFmtId="175" fontId="31" fillId="2" borderId="3" xfId="40" applyNumberFormat="1" applyFont="1" applyFill="1" applyBorder="1" applyAlignment="1">
      <alignment horizontal="right" wrapText="1"/>
    </xf>
    <xf numFmtId="0" fontId="31" fillId="2" borderId="1" xfId="39" applyFont="1" applyFill="1" applyBorder="1" applyAlignment="1">
      <alignment wrapText="1"/>
    </xf>
    <xf numFmtId="0" fontId="33" fillId="2" borderId="1" xfId="39" applyFont="1" applyFill="1" applyBorder="1" applyAlignment="1">
      <alignment horizontal="center" vertical="center" wrapText="1"/>
    </xf>
    <xf numFmtId="0" fontId="33" fillId="2" borderId="1" xfId="39" applyFont="1" applyFill="1" applyBorder="1" applyAlignment="1">
      <alignment wrapText="1"/>
    </xf>
    <xf numFmtId="169" fontId="33" fillId="2" borderId="3" xfId="40" applyNumberFormat="1" applyFont="1" applyFill="1" applyBorder="1" applyAlignment="1">
      <alignment horizontal="right" wrapText="1"/>
    </xf>
    <xf numFmtId="3" fontId="33" fillId="2" borderId="1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wrapText="1"/>
    </xf>
    <xf numFmtId="3" fontId="13" fillId="0" borderId="0" xfId="38" applyNumberFormat="1" applyFont="1"/>
    <xf numFmtId="171" fontId="16" fillId="2" borderId="0" xfId="1" applyNumberFormat="1" applyFont="1" applyFill="1" applyAlignment="1">
      <alignment wrapText="1"/>
    </xf>
    <xf numFmtId="4" fontId="23" fillId="2" borderId="2" xfId="2" applyNumberFormat="1" applyFont="1" applyFill="1" applyBorder="1" applyAlignment="1">
      <alignment horizontal="right" wrapText="1"/>
    </xf>
    <xf numFmtId="166" fontId="29" fillId="2" borderId="4" xfId="2" applyNumberFormat="1" applyFont="1" applyFill="1" applyBorder="1" applyAlignment="1">
      <alignment horizontal="center" wrapText="1"/>
    </xf>
    <xf numFmtId="166" fontId="28" fillId="2" borderId="4" xfId="2" applyNumberFormat="1" applyFont="1" applyFill="1" applyBorder="1" applyAlignment="1">
      <alignment horizontal="center" wrapText="1"/>
    </xf>
    <xf numFmtId="4" fontId="24" fillId="2" borderId="6" xfId="2" applyNumberFormat="1" applyFont="1" applyFill="1" applyBorder="1" applyAlignment="1">
      <alignment horizontal="center" wrapText="1"/>
    </xf>
    <xf numFmtId="166" fontId="27" fillId="2" borderId="4" xfId="2" applyNumberFormat="1" applyFont="1" applyFill="1" applyBorder="1" applyAlignment="1">
      <alignment horizontal="center" wrapText="1"/>
    </xf>
    <xf numFmtId="3" fontId="15" fillId="0" borderId="0" xfId="38" applyNumberFormat="1" applyFont="1"/>
    <xf numFmtId="2" fontId="15" fillId="0" borderId="0" xfId="38" applyNumberFormat="1" applyFont="1"/>
    <xf numFmtId="1" fontId="13" fillId="0" borderId="0" xfId="38" applyNumberFormat="1" applyFont="1"/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" fontId="35" fillId="2" borderId="1" xfId="2" applyNumberFormat="1" applyFont="1" applyFill="1" applyBorder="1" applyAlignment="1">
      <alignment vertical="center" wrapText="1"/>
    </xf>
    <xf numFmtId="4" fontId="23" fillId="2" borderId="0" xfId="2" applyNumberFormat="1" applyFont="1" applyFill="1" applyBorder="1" applyAlignment="1">
      <alignment horizontal="right" wrapText="1"/>
    </xf>
    <xf numFmtId="165" fontId="10" fillId="2" borderId="0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4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166" fontId="28" fillId="2" borderId="1" xfId="2" applyNumberFormat="1" applyFont="1" applyFill="1" applyBorder="1" applyAlignment="1">
      <alignment horizontal="center" wrapText="1"/>
    </xf>
    <xf numFmtId="4" fontId="34" fillId="2" borderId="3" xfId="2" applyNumberFormat="1" applyFont="1" applyFill="1" applyBorder="1" applyAlignment="1">
      <alignment vertical="center" wrapText="1"/>
    </xf>
    <xf numFmtId="3" fontId="10" fillId="2" borderId="0" xfId="1" applyNumberFormat="1" applyFont="1" applyFill="1" applyAlignment="1">
      <alignment wrapText="1"/>
    </xf>
    <xf numFmtId="4" fontId="10" fillId="2" borderId="0" xfId="1" applyNumberFormat="1" applyFont="1" applyFill="1" applyAlignment="1">
      <alignment wrapText="1"/>
    </xf>
    <xf numFmtId="1" fontId="10" fillId="2" borderId="0" xfId="1" applyNumberFormat="1" applyFont="1" applyFill="1" applyAlignment="1">
      <alignment wrapText="1"/>
    </xf>
    <xf numFmtId="1" fontId="16" fillId="2" borderId="0" xfId="1" applyNumberFormat="1" applyFont="1" applyFill="1" applyAlignment="1">
      <alignment wrapText="1"/>
    </xf>
    <xf numFmtId="176" fontId="16" fillId="2" borderId="0" xfId="1" applyNumberFormat="1" applyFont="1" applyFill="1" applyAlignment="1">
      <alignment wrapText="1"/>
    </xf>
    <xf numFmtId="2" fontId="27" fillId="2" borderId="0" xfId="1" applyNumberFormat="1" applyFont="1" applyFill="1" applyAlignment="1">
      <alignment wrapText="1"/>
    </xf>
    <xf numFmtId="166" fontId="27" fillId="2" borderId="1" xfId="2" applyNumberFormat="1" applyFont="1" applyFill="1" applyBorder="1" applyAlignment="1">
      <alignment horizontal="center" wrapText="1"/>
    </xf>
    <xf numFmtId="3" fontId="22" fillId="2" borderId="0" xfId="2" applyNumberFormat="1" applyFont="1" applyFill="1" applyBorder="1" applyAlignment="1">
      <alignment horizontal="center" vertical="center" wrapText="1"/>
    </xf>
    <xf numFmtId="3" fontId="23" fillId="2" borderId="1" xfId="2" applyNumberFormat="1" applyFont="1" applyFill="1" applyBorder="1" applyAlignment="1">
      <alignment horizontal="center" wrapText="1"/>
    </xf>
    <xf numFmtId="166" fontId="16" fillId="2" borderId="1" xfId="44" applyNumberFormat="1" applyFont="1" applyFill="1" applyBorder="1" applyAlignment="1">
      <alignment horizontal="center" wrapText="1"/>
    </xf>
    <xf numFmtId="170" fontId="16" fillId="2" borderId="1" xfId="2" applyNumberFormat="1" applyFont="1" applyFill="1" applyBorder="1" applyAlignment="1">
      <alignment horizontal="center" wrapText="1"/>
    </xf>
    <xf numFmtId="168" fontId="39" fillId="2" borderId="0" xfId="2" applyNumberFormat="1" applyFont="1" applyFill="1" applyBorder="1" applyAlignment="1">
      <alignment horizontal="center" vertical="center" wrapText="1"/>
    </xf>
    <xf numFmtId="1" fontId="40" fillId="2" borderId="0" xfId="1" applyNumberFormat="1" applyFont="1" applyFill="1" applyAlignment="1">
      <alignment vertical="center" wrapText="1"/>
    </xf>
    <xf numFmtId="170" fontId="10" fillId="2" borderId="1" xfId="2" applyNumberFormat="1" applyFont="1" applyFill="1" applyBorder="1" applyAlignment="1">
      <alignment horizontal="center" wrapText="1"/>
    </xf>
    <xf numFmtId="0" fontId="40" fillId="2" borderId="0" xfId="1" applyFont="1" applyFill="1" applyAlignment="1">
      <alignment wrapText="1"/>
    </xf>
    <xf numFmtId="0" fontId="40" fillId="2" borderId="0" xfId="1" applyFont="1" applyFill="1" applyAlignment="1">
      <alignment horizontal="center" wrapText="1"/>
    </xf>
    <xf numFmtId="4" fontId="40" fillId="2" borderId="0" xfId="1" applyNumberFormat="1" applyFont="1" applyFill="1" applyAlignment="1">
      <alignment wrapText="1"/>
    </xf>
    <xf numFmtId="167" fontId="24" fillId="2" borderId="0" xfId="1" applyNumberFormat="1" applyFont="1" applyFill="1" applyAlignment="1">
      <alignment wrapText="1"/>
    </xf>
    <xf numFmtId="170" fontId="41" fillId="2" borderId="1" xfId="2" applyNumberFormat="1" applyFont="1" applyFill="1" applyBorder="1" applyAlignment="1">
      <alignment horizontal="center" wrapText="1"/>
    </xf>
    <xf numFmtId="170" fontId="10" fillId="2" borderId="4" xfId="2" applyNumberFormat="1" applyFont="1" applyFill="1" applyBorder="1" applyAlignment="1">
      <alignment horizontal="center" wrapText="1"/>
    </xf>
    <xf numFmtId="4" fontId="42" fillId="2" borderId="0" xfId="1" applyNumberFormat="1" applyFont="1" applyFill="1" applyBorder="1" applyAlignment="1">
      <alignment wrapText="1"/>
    </xf>
    <xf numFmtId="171" fontId="27" fillId="2" borderId="9" xfId="1" applyNumberFormat="1" applyFont="1" applyFill="1" applyBorder="1" applyAlignment="1">
      <alignment wrapText="1"/>
    </xf>
    <xf numFmtId="165" fontId="28" fillId="2" borderId="9" xfId="1" applyNumberFormat="1" applyFont="1" applyFill="1" applyBorder="1" applyAlignment="1">
      <alignment wrapText="1"/>
    </xf>
    <xf numFmtId="165" fontId="27" fillId="2" borderId="9" xfId="1" applyNumberFormat="1" applyFont="1" applyFill="1" applyBorder="1" applyAlignment="1">
      <alignment wrapText="1"/>
    </xf>
    <xf numFmtId="171" fontId="27" fillId="2" borderId="0" xfId="1" applyNumberFormat="1" applyFont="1" applyFill="1" applyBorder="1" applyAlignment="1">
      <alignment wrapText="1"/>
    </xf>
    <xf numFmtId="0" fontId="27" fillId="2" borderId="0" xfId="1" applyFont="1" applyFill="1" applyBorder="1" applyAlignment="1">
      <alignment wrapText="1"/>
    </xf>
    <xf numFmtId="165" fontId="27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Border="1" applyAlignment="1">
      <alignment wrapText="1"/>
    </xf>
    <xf numFmtId="171" fontId="28" fillId="2" borderId="0" xfId="1" applyNumberFormat="1" applyFont="1" applyFill="1" applyBorder="1" applyAlignment="1">
      <alignment wrapText="1"/>
    </xf>
    <xf numFmtId="166" fontId="23" fillId="2" borderId="8" xfId="2" applyNumberFormat="1" applyFont="1" applyFill="1" applyBorder="1" applyAlignment="1">
      <alignment vertical="center" wrapText="1"/>
    </xf>
    <xf numFmtId="171" fontId="27" fillId="2" borderId="12" xfId="1" applyNumberFormat="1" applyFont="1" applyFill="1" applyBorder="1" applyAlignment="1">
      <alignment wrapText="1"/>
    </xf>
    <xf numFmtId="0" fontId="27" fillId="2" borderId="12" xfId="1" applyFont="1" applyFill="1" applyBorder="1" applyAlignment="1">
      <alignment wrapText="1"/>
    </xf>
    <xf numFmtId="165" fontId="27" fillId="2" borderId="12" xfId="1" applyNumberFormat="1" applyFont="1" applyFill="1" applyBorder="1" applyAlignment="1">
      <alignment wrapText="1"/>
    </xf>
    <xf numFmtId="0" fontId="16" fillId="4" borderId="1" xfId="1" applyFont="1" applyFill="1" applyBorder="1" applyAlignment="1">
      <alignment horizontal="center" wrapText="1"/>
    </xf>
    <xf numFmtId="0" fontId="44" fillId="2" borderId="0" xfId="1" applyFont="1" applyFill="1" applyAlignment="1">
      <alignment wrapText="1"/>
    </xf>
    <xf numFmtId="0" fontId="16" fillId="4" borderId="1" xfId="1" applyFont="1" applyFill="1" applyBorder="1" applyAlignment="1">
      <alignment wrapText="1"/>
    </xf>
    <xf numFmtId="4" fontId="23" fillId="2" borderId="8" xfId="2" applyNumberFormat="1" applyFont="1" applyFill="1" applyBorder="1" applyAlignment="1">
      <alignment horizontal="right" wrapText="1"/>
    </xf>
    <xf numFmtId="4" fontId="23" fillId="2" borderId="11" xfId="2" applyNumberFormat="1" applyFont="1" applyFill="1" applyBorder="1" applyAlignment="1">
      <alignment horizontal="right" wrapText="1"/>
    </xf>
    <xf numFmtId="165" fontId="23" fillId="2" borderId="0" xfId="2" applyNumberFormat="1" applyFont="1" applyFill="1" applyBorder="1" applyAlignment="1">
      <alignment horizontal="right" wrapText="1"/>
    </xf>
    <xf numFmtId="4" fontId="23" fillId="2" borderId="10" xfId="2" applyNumberFormat="1" applyFont="1" applyFill="1" applyBorder="1" applyAlignment="1">
      <alignment horizontal="right" wrapText="1"/>
    </xf>
    <xf numFmtId="166" fontId="46" fillId="2" borderId="8" xfId="2" applyNumberFormat="1" applyFont="1" applyFill="1" applyBorder="1" applyAlignment="1">
      <alignment vertical="center" wrapText="1"/>
    </xf>
    <xf numFmtId="173" fontId="10" fillId="4" borderId="4" xfId="2" applyNumberFormat="1" applyFont="1" applyFill="1" applyBorder="1" applyAlignment="1">
      <alignment horizontal="center" wrapText="1"/>
    </xf>
    <xf numFmtId="173" fontId="10" fillId="2" borderId="4" xfId="2" applyNumberFormat="1" applyFont="1" applyFill="1" applyBorder="1" applyAlignment="1">
      <alignment horizontal="center" wrapText="1"/>
    </xf>
    <xf numFmtId="166" fontId="47" fillId="2" borderId="8" xfId="2" applyNumberFormat="1" applyFont="1" applyFill="1" applyBorder="1" applyAlignment="1">
      <alignment vertical="center" wrapText="1"/>
    </xf>
    <xf numFmtId="166" fontId="28" fillId="2" borderId="2" xfId="2" applyNumberFormat="1" applyFont="1" applyFill="1" applyBorder="1" applyAlignment="1">
      <alignment horizontal="center" wrapText="1"/>
    </xf>
    <xf numFmtId="0" fontId="16" fillId="5" borderId="1" xfId="1" applyFont="1" applyFill="1" applyBorder="1" applyAlignment="1">
      <alignment horizontal="center" wrapText="1"/>
    </xf>
    <xf numFmtId="0" fontId="16" fillId="5" borderId="1" xfId="1" applyFont="1" applyFill="1" applyBorder="1" applyAlignment="1">
      <alignment wrapText="1"/>
    </xf>
    <xf numFmtId="173" fontId="10" fillId="5" borderId="4" xfId="2" applyNumberFormat="1" applyFont="1" applyFill="1" applyBorder="1" applyAlignment="1">
      <alignment horizont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wrapText="1"/>
    </xf>
    <xf numFmtId="4" fontId="38" fillId="2" borderId="0" xfId="1" applyNumberFormat="1" applyFont="1" applyFill="1" applyAlignment="1">
      <alignment wrapText="1"/>
    </xf>
    <xf numFmtId="4" fontId="24" fillId="2" borderId="0" xfId="1" applyNumberFormat="1" applyFont="1" applyFill="1" applyAlignment="1">
      <alignment wrapText="1"/>
    </xf>
    <xf numFmtId="4" fontId="48" fillId="2" borderId="0" xfId="1" applyNumberFormat="1" applyFont="1" applyFill="1" applyAlignment="1">
      <alignment wrapText="1"/>
    </xf>
    <xf numFmtId="0" fontId="24" fillId="2" borderId="0" xfId="1" applyFont="1" applyFill="1" applyAlignment="1">
      <alignment horizontal="right" wrapText="1"/>
    </xf>
    <xf numFmtId="4" fontId="49" fillId="2" borderId="0" xfId="1" applyNumberFormat="1" applyFont="1" applyFill="1" applyAlignment="1">
      <alignment wrapText="1"/>
    </xf>
    <xf numFmtId="0" fontId="31" fillId="2" borderId="0" xfId="1" applyFont="1" applyFill="1" applyAlignment="1">
      <alignment wrapText="1"/>
    </xf>
    <xf numFmtId="0" fontId="31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0" fontId="13" fillId="2" borderId="1" xfId="1" applyFont="1" applyFill="1" applyBorder="1" applyAlignment="1">
      <alignment horizontal="center" vertical="center" wrapText="1"/>
    </xf>
    <xf numFmtId="1" fontId="13" fillId="2" borderId="1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1" fontId="31" fillId="2" borderId="1" xfId="2" applyNumberFormat="1" applyFont="1" applyFill="1" applyBorder="1" applyAlignment="1">
      <alignment horizontal="right" vertical="center" wrapText="1"/>
    </xf>
    <xf numFmtId="4" fontId="33" fillId="2" borderId="1" xfId="2" applyNumberFormat="1" applyFont="1" applyFill="1" applyBorder="1" applyAlignment="1">
      <alignment horizontal="right" vertical="center" wrapText="1"/>
    </xf>
    <xf numFmtId="4" fontId="51" fillId="2" borderId="0" xfId="1" applyNumberFormat="1" applyFont="1" applyFill="1" applyAlignment="1">
      <alignment wrapText="1"/>
    </xf>
    <xf numFmtId="4" fontId="31" fillId="2" borderId="0" xfId="1" applyNumberFormat="1" applyFont="1" applyFill="1" applyAlignment="1">
      <alignment wrapText="1"/>
    </xf>
    <xf numFmtId="0" fontId="33" fillId="2" borderId="0" xfId="1" applyFont="1" applyFill="1" applyAlignment="1">
      <alignment wrapText="1"/>
    </xf>
    <xf numFmtId="170" fontId="13" fillId="2" borderId="2" xfId="2" applyNumberFormat="1" applyFont="1" applyFill="1" applyBorder="1" applyAlignment="1">
      <alignment horizontal="right" vertical="center" wrapText="1"/>
    </xf>
    <xf numFmtId="1" fontId="52" fillId="2" borderId="1" xfId="1" applyNumberFormat="1" applyFont="1" applyFill="1" applyBorder="1" applyAlignment="1">
      <alignment horizontal="center" vertical="center" wrapText="1"/>
    </xf>
    <xf numFmtId="1" fontId="50" fillId="2" borderId="1" xfId="1" applyNumberFormat="1" applyFont="1" applyFill="1" applyBorder="1" applyAlignment="1">
      <alignment horizontal="center" vertical="center" wrapText="1"/>
    </xf>
    <xf numFmtId="3" fontId="21" fillId="2" borderId="1" xfId="315" applyNumberFormat="1" applyFont="1" applyFill="1" applyBorder="1" applyAlignment="1">
      <alignment horizontal="center" vertical="center" wrapText="1"/>
    </xf>
    <xf numFmtId="173" fontId="50" fillId="2" borderId="2" xfId="2" applyNumberFormat="1" applyFont="1" applyFill="1" applyBorder="1" applyAlignment="1">
      <alignment horizontal="right" vertical="center" wrapText="1"/>
    </xf>
    <xf numFmtId="0" fontId="13" fillId="2" borderId="18" xfId="1" applyFont="1" applyFill="1" applyBorder="1" applyAlignment="1">
      <alignment horizontal="center" vertical="center" wrapText="1"/>
    </xf>
    <xf numFmtId="0" fontId="13" fillId="2" borderId="18" xfId="1" applyFont="1" applyFill="1" applyBorder="1" applyAlignment="1">
      <alignment horizontal="center" wrapText="1"/>
    </xf>
    <xf numFmtId="0" fontId="13" fillId="2" borderId="19" xfId="1" applyFont="1" applyFill="1" applyBorder="1" applyAlignment="1">
      <alignment horizontal="center" wrapText="1"/>
    </xf>
    <xf numFmtId="1" fontId="31" fillId="2" borderId="20" xfId="2" applyNumberFormat="1" applyFont="1" applyFill="1" applyBorder="1" applyAlignment="1">
      <alignment horizontal="right" vertical="center" wrapText="1"/>
    </xf>
    <xf numFmtId="176" fontId="13" fillId="2" borderId="20" xfId="2" applyNumberFormat="1" applyFont="1" applyFill="1" applyBorder="1" applyAlignment="1">
      <alignment horizontal="right" vertical="center" wrapText="1"/>
    </xf>
    <xf numFmtId="170" fontId="13" fillId="2" borderId="20" xfId="2" applyNumberFormat="1" applyFont="1" applyFill="1" applyBorder="1" applyAlignment="1">
      <alignment horizontal="right" vertical="center" wrapText="1"/>
    </xf>
    <xf numFmtId="173" fontId="50" fillId="2" borderId="20" xfId="2" applyNumberFormat="1" applyFont="1" applyFill="1" applyBorder="1" applyAlignment="1">
      <alignment horizontal="right" vertical="center" wrapText="1"/>
    </xf>
    <xf numFmtId="4" fontId="33" fillId="2" borderId="20" xfId="2" applyNumberFormat="1" applyFont="1" applyFill="1" applyBorder="1" applyAlignment="1">
      <alignment horizontal="right" vertical="center" wrapText="1"/>
    </xf>
    <xf numFmtId="176" fontId="13" fillId="2" borderId="2" xfId="2" applyNumberFormat="1" applyFont="1" applyFill="1" applyBorder="1" applyAlignment="1">
      <alignment horizontal="right" vertical="center" wrapText="1"/>
    </xf>
    <xf numFmtId="176" fontId="31" fillId="2" borderId="1" xfId="2" applyNumberFormat="1" applyFont="1" applyFill="1" applyBorder="1" applyAlignment="1">
      <alignment horizontal="right" vertical="center" wrapText="1"/>
    </xf>
    <xf numFmtId="176" fontId="31" fillId="2" borderId="20" xfId="2" applyNumberFormat="1" applyFont="1" applyFill="1" applyBorder="1" applyAlignment="1">
      <alignment horizontal="right" vertical="center" wrapText="1"/>
    </xf>
    <xf numFmtId="167" fontId="13" fillId="2" borderId="1" xfId="2" applyNumberFormat="1" applyFont="1" applyFill="1" applyBorder="1" applyAlignment="1">
      <alignment horizontal="right" vertical="center" wrapText="1"/>
    </xf>
    <xf numFmtId="167" fontId="31" fillId="2" borderId="1" xfId="44" applyNumberFormat="1" applyFont="1" applyFill="1" applyBorder="1" applyAlignment="1">
      <alignment horizontal="right" vertical="center" wrapText="1"/>
    </xf>
    <xf numFmtId="167" fontId="13" fillId="2" borderId="20" xfId="2" applyNumberFormat="1" applyFont="1" applyFill="1" applyBorder="1" applyAlignment="1">
      <alignment horizontal="right" vertical="center" wrapText="1"/>
    </xf>
    <xf numFmtId="167" fontId="31" fillId="2" borderId="20" xfId="44" applyNumberFormat="1" applyFont="1" applyFill="1" applyBorder="1" applyAlignment="1">
      <alignment horizontal="right" vertical="center" wrapText="1"/>
    </xf>
    <xf numFmtId="1" fontId="13" fillId="2" borderId="26" xfId="1" applyNumberFormat="1" applyFont="1" applyFill="1" applyBorder="1" applyAlignment="1">
      <alignment horizontal="center" vertical="center" wrapText="1"/>
    </xf>
    <xf numFmtId="4" fontId="33" fillId="2" borderId="26" xfId="2" applyNumberFormat="1" applyFont="1" applyFill="1" applyBorder="1" applyAlignment="1">
      <alignment horizontal="right" vertical="center" wrapText="1"/>
    </xf>
    <xf numFmtId="4" fontId="33" fillId="2" borderId="27" xfId="2" applyNumberFormat="1" applyFont="1" applyFill="1" applyBorder="1" applyAlignment="1">
      <alignment horizontal="right" vertical="center" wrapText="1"/>
    </xf>
    <xf numFmtId="3" fontId="12" fillId="2" borderId="28" xfId="1" applyNumberFormat="1" applyFont="1" applyFill="1" applyBorder="1" applyAlignment="1">
      <alignment horizontal="center" vertical="center" wrapText="1"/>
    </xf>
    <xf numFmtId="0" fontId="44" fillId="2" borderId="0" xfId="1" applyFont="1" applyFill="1" applyBorder="1" applyAlignment="1">
      <alignment wrapText="1"/>
    </xf>
    <xf numFmtId="0" fontId="13" fillId="2" borderId="4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wrapText="1"/>
    </xf>
    <xf numFmtId="0" fontId="13" fillId="2" borderId="30" xfId="1" applyFont="1" applyFill="1" applyBorder="1" applyAlignment="1">
      <alignment wrapText="1"/>
    </xf>
    <xf numFmtId="0" fontId="31" fillId="2" borderId="17" xfId="1" applyFont="1" applyFill="1" applyBorder="1" applyAlignment="1">
      <alignment horizontal="center" vertical="center" wrapText="1"/>
    </xf>
    <xf numFmtId="177" fontId="31" fillId="2" borderId="18" xfId="1" applyNumberFormat="1" applyFont="1" applyFill="1" applyBorder="1" applyAlignment="1">
      <alignment vertical="center" wrapText="1"/>
    </xf>
    <xf numFmtId="177" fontId="31" fillId="2" borderId="19" xfId="1" applyNumberFormat="1" applyFont="1" applyFill="1" applyBorder="1" applyAlignment="1">
      <alignment vertical="center" wrapText="1"/>
    </xf>
    <xf numFmtId="0" fontId="12" fillId="0" borderId="0" xfId="38" applyFont="1" applyAlignment="1">
      <alignment horizontal="center"/>
    </xf>
    <xf numFmtId="0" fontId="12" fillId="0" borderId="0" xfId="38" applyFont="1" applyAlignment="1">
      <alignment horizontal="center" vertical="center" wrapText="1"/>
    </xf>
    <xf numFmtId="0" fontId="31" fillId="2" borderId="2" xfId="39" applyFont="1" applyFill="1" applyBorder="1" applyAlignment="1">
      <alignment horizontal="center" vertical="center" wrapText="1"/>
    </xf>
    <xf numFmtId="0" fontId="31" fillId="2" borderId="7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horizontal="center" vertical="center" wrapText="1"/>
    </xf>
    <xf numFmtId="0" fontId="13" fillId="2" borderId="2" xfId="39" applyFont="1" applyFill="1" applyBorder="1" applyAlignment="1">
      <alignment horizontal="center" vertical="center" wrapText="1"/>
    </xf>
    <xf numFmtId="0" fontId="13" fillId="2" borderId="7" xfId="39" applyFont="1" applyFill="1" applyBorder="1" applyAlignment="1">
      <alignment horizontal="center" vertical="center" wrapText="1"/>
    </xf>
    <xf numFmtId="0" fontId="13" fillId="2" borderId="3" xfId="39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vertical="center" wrapText="1"/>
    </xf>
    <xf numFmtId="166" fontId="29" fillId="2" borderId="2" xfId="2" applyNumberFormat="1" applyFont="1" applyFill="1" applyBorder="1" applyAlignment="1">
      <alignment horizontal="center" vertical="center" wrapText="1"/>
    </xf>
    <xf numFmtId="166" fontId="29" fillId="2" borderId="7" xfId="2" applyNumberFormat="1" applyFont="1" applyFill="1" applyBorder="1" applyAlignment="1">
      <alignment horizontal="center" vertical="center" wrapText="1"/>
    </xf>
    <xf numFmtId="166" fontId="29" fillId="2" borderId="3" xfId="2" applyNumberFormat="1" applyFont="1" applyFill="1" applyBorder="1" applyAlignment="1">
      <alignment horizontal="center"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7" fillId="2" borderId="11" xfId="1" applyFont="1" applyFill="1" applyBorder="1" applyAlignment="1">
      <alignment horizontal="center" wrapText="1"/>
    </xf>
    <xf numFmtId="0" fontId="27" fillId="2" borderId="0" xfId="1" applyFont="1" applyFill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66" fontId="27" fillId="2" borderId="2" xfId="2" applyNumberFormat="1" applyFont="1" applyFill="1" applyBorder="1" applyAlignment="1">
      <alignment horizontal="center" vertical="center" wrapText="1"/>
    </xf>
    <xf numFmtId="166" fontId="27" fillId="2" borderId="7" xfId="2" applyNumberFormat="1" applyFont="1" applyFill="1" applyBorder="1" applyAlignment="1">
      <alignment horizontal="center" vertical="center" wrapText="1"/>
    </xf>
    <xf numFmtId="174" fontId="29" fillId="2" borderId="2" xfId="2" applyNumberFormat="1" applyFont="1" applyFill="1" applyBorder="1" applyAlignment="1">
      <alignment horizontal="center" vertical="center" wrapText="1"/>
    </xf>
    <xf numFmtId="174" fontId="29" fillId="2" borderId="7" xfId="2" applyNumberFormat="1" applyFont="1" applyFill="1" applyBorder="1" applyAlignment="1">
      <alignment horizontal="center" vertical="center" wrapText="1"/>
    </xf>
    <xf numFmtId="174" fontId="29" fillId="2" borderId="3" xfId="2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3" fontId="10" fillId="2" borderId="7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7" xfId="1" applyNumberFormat="1" applyFont="1" applyFill="1" applyBorder="1" applyAlignment="1">
      <alignment horizontal="center" vertical="center" wrapText="1"/>
    </xf>
    <xf numFmtId="3" fontId="11" fillId="2" borderId="3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9" fillId="2" borderId="9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3" fontId="10" fillId="2" borderId="4" xfId="1" applyNumberFormat="1" applyFont="1" applyFill="1" applyBorder="1" applyAlignment="1">
      <alignment horizontal="center" vertical="center" wrapText="1"/>
    </xf>
    <xf numFmtId="3" fontId="10" fillId="2" borderId="5" xfId="1" applyNumberFormat="1" applyFont="1" applyFill="1" applyBorder="1" applyAlignment="1">
      <alignment horizontal="center" vertical="center" wrapText="1"/>
    </xf>
    <xf numFmtId="3" fontId="10" fillId="2" borderId="6" xfId="1" applyNumberFormat="1" applyFont="1" applyFill="1" applyBorder="1" applyAlignment="1">
      <alignment horizontal="center" vertical="center" wrapText="1"/>
    </xf>
    <xf numFmtId="166" fontId="10" fillId="2" borderId="2" xfId="2" applyNumberFormat="1" applyFont="1" applyFill="1" applyBorder="1" applyAlignment="1">
      <alignment horizontal="center" vertical="center" wrapText="1"/>
    </xf>
    <xf numFmtId="166" fontId="10" fillId="2" borderId="7" xfId="2" applyNumberFormat="1" applyFont="1" applyFill="1" applyBorder="1" applyAlignment="1">
      <alignment horizontal="center" vertical="center" wrapText="1"/>
    </xf>
    <xf numFmtId="166" fontId="10" fillId="2" borderId="3" xfId="2" applyNumberFormat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4" fontId="10" fillId="2" borderId="2" xfId="2" applyNumberFormat="1" applyFont="1" applyFill="1" applyBorder="1" applyAlignment="1">
      <alignment horizontal="center" vertical="center" wrapText="1"/>
    </xf>
    <xf numFmtId="4" fontId="10" fillId="2" borderId="7" xfId="2" applyNumberFormat="1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>
      <alignment horizontal="center" vertical="center" wrapText="1"/>
    </xf>
    <xf numFmtId="174" fontId="27" fillId="2" borderId="2" xfId="2" applyNumberFormat="1" applyFont="1" applyFill="1" applyBorder="1" applyAlignment="1">
      <alignment horizontal="center" vertical="center" wrapText="1"/>
    </xf>
    <xf numFmtId="174" fontId="27" fillId="2" borderId="7" xfId="2" applyNumberFormat="1" applyFont="1" applyFill="1" applyBorder="1" applyAlignment="1">
      <alignment horizontal="center" vertical="center" wrapText="1"/>
    </xf>
    <xf numFmtId="174" fontId="27" fillId="2" borderId="3" xfId="2" applyNumberFormat="1" applyFont="1" applyFill="1" applyBorder="1" applyAlignment="1">
      <alignment horizontal="center" vertical="center" wrapText="1"/>
    </xf>
    <xf numFmtId="170" fontId="28" fillId="2" borderId="2" xfId="2" applyNumberFormat="1" applyFont="1" applyFill="1" applyBorder="1" applyAlignment="1">
      <alignment horizontal="center" vertical="center" wrapText="1"/>
    </xf>
    <xf numFmtId="170" fontId="28" fillId="2" borderId="7" xfId="2" applyNumberFormat="1" applyFont="1" applyFill="1" applyBorder="1" applyAlignment="1">
      <alignment horizontal="center" vertical="center" wrapText="1"/>
    </xf>
    <xf numFmtId="170" fontId="28" fillId="2" borderId="3" xfId="2" applyNumberFormat="1" applyFont="1" applyFill="1" applyBorder="1" applyAlignment="1">
      <alignment horizontal="center" vertical="center" wrapText="1"/>
    </xf>
    <xf numFmtId="170" fontId="27" fillId="2" borderId="2" xfId="2" applyNumberFormat="1" applyFont="1" applyFill="1" applyBorder="1" applyAlignment="1">
      <alignment horizontal="center" vertical="center" wrapText="1"/>
    </xf>
    <xf numFmtId="170" fontId="27" fillId="2" borderId="7" xfId="2" applyNumberFormat="1" applyFont="1" applyFill="1" applyBorder="1" applyAlignment="1">
      <alignment horizontal="center" vertical="center" wrapText="1"/>
    </xf>
    <xf numFmtId="170" fontId="27" fillId="2" borderId="3" xfId="2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3" fillId="2" borderId="13" xfId="1" applyFont="1" applyFill="1" applyBorder="1" applyAlignment="1">
      <alignment horizontal="center" vertical="center" wrapText="1"/>
    </xf>
    <xf numFmtId="0" fontId="13" fillId="2" borderId="15" xfId="1" applyFont="1" applyFill="1" applyBorder="1" applyAlignment="1">
      <alignment horizontal="center" vertical="center" wrapText="1"/>
    </xf>
    <xf numFmtId="0" fontId="13" fillId="2" borderId="17" xfId="1" applyFont="1" applyFill="1" applyBorder="1" applyAlignment="1">
      <alignment horizontal="center" vertical="center" wrapText="1"/>
    </xf>
    <xf numFmtId="0" fontId="13" fillId="2" borderId="25" xfId="1" applyFont="1" applyFill="1" applyBorder="1" applyAlignment="1">
      <alignment horizontal="center" vertical="center" wrapText="1"/>
    </xf>
    <xf numFmtId="0" fontId="13" fillId="2" borderId="11" xfId="1" applyFont="1" applyFill="1" applyBorder="1" applyAlignment="1">
      <alignment horizontal="center" vertical="center" wrapText="1"/>
    </xf>
    <xf numFmtId="0" fontId="13" fillId="2" borderId="10" xfId="1" applyFont="1" applyFill="1" applyBorder="1" applyAlignment="1">
      <alignment horizontal="center" vertical="center" wrapText="1"/>
    </xf>
    <xf numFmtId="3" fontId="13" fillId="2" borderId="14" xfId="1" applyNumberFormat="1" applyFont="1" applyFill="1" applyBorder="1" applyAlignment="1">
      <alignment horizontal="center" vertical="center" wrapText="1"/>
    </xf>
    <xf numFmtId="3" fontId="13" fillId="2" borderId="7" xfId="1" applyNumberFormat="1" applyFont="1" applyFill="1" applyBorder="1" applyAlignment="1">
      <alignment horizontal="center" vertical="center" wrapText="1"/>
    </xf>
    <xf numFmtId="3" fontId="13" fillId="2" borderId="3" xfId="1" applyNumberFormat="1" applyFont="1" applyFill="1" applyBorder="1" applyAlignment="1">
      <alignment horizontal="center" vertical="center" wrapText="1"/>
    </xf>
    <xf numFmtId="3" fontId="50" fillId="2" borderId="14" xfId="1" applyNumberFormat="1" applyFont="1" applyFill="1" applyBorder="1" applyAlignment="1">
      <alignment horizontal="center" vertical="center" wrapText="1"/>
    </xf>
    <xf numFmtId="3" fontId="50" fillId="2" borderId="7" xfId="1" applyNumberFormat="1" applyFont="1" applyFill="1" applyBorder="1" applyAlignment="1">
      <alignment horizontal="center" vertical="center" wrapText="1"/>
    </xf>
    <xf numFmtId="3" fontId="50" fillId="2" borderId="3" xfId="1" applyNumberFormat="1" applyFont="1" applyFill="1" applyBorder="1" applyAlignment="1">
      <alignment horizontal="center" vertical="center" wrapText="1"/>
    </xf>
    <xf numFmtId="3" fontId="12" fillId="2" borderId="14" xfId="1" applyNumberFormat="1" applyFont="1" applyFill="1" applyBorder="1" applyAlignment="1">
      <alignment horizontal="center" vertical="center" wrapText="1"/>
    </xf>
    <xf numFmtId="3" fontId="12" fillId="2" borderId="7" xfId="1" applyNumberFormat="1" applyFont="1" applyFill="1" applyBorder="1" applyAlignment="1">
      <alignment horizontal="center" vertical="center" wrapText="1"/>
    </xf>
    <xf numFmtId="3" fontId="12" fillId="2" borderId="3" xfId="1" applyNumberFormat="1" applyFont="1" applyFill="1" applyBorder="1" applyAlignment="1">
      <alignment horizontal="center" vertical="center" wrapText="1"/>
    </xf>
    <xf numFmtId="0" fontId="31" fillId="2" borderId="13" xfId="1" applyFont="1" applyFill="1" applyBorder="1" applyAlignment="1">
      <alignment horizontal="center" vertical="center" wrapText="1"/>
    </xf>
    <xf numFmtId="0" fontId="31" fillId="2" borderId="15" xfId="1" applyFont="1" applyFill="1" applyBorder="1" applyAlignment="1">
      <alignment horizontal="center" vertical="center" wrapText="1"/>
    </xf>
    <xf numFmtId="0" fontId="31" fillId="2" borderId="17" xfId="1" applyFont="1" applyFill="1" applyBorder="1" applyAlignment="1">
      <alignment horizontal="center" vertical="center" wrapText="1"/>
    </xf>
    <xf numFmtId="3" fontId="12" fillId="2" borderId="29" xfId="1" applyNumberFormat="1" applyFont="1" applyFill="1" applyBorder="1" applyAlignment="1">
      <alignment horizontal="center" vertical="center" wrapText="1"/>
    </xf>
    <xf numFmtId="3" fontId="12" fillId="2" borderId="16" xfId="1" applyNumberFormat="1" applyFont="1" applyFill="1" applyBorder="1" applyAlignment="1">
      <alignment horizontal="center" vertical="center" wrapText="1"/>
    </xf>
    <xf numFmtId="0" fontId="16" fillId="2" borderId="0" xfId="1" applyFont="1" applyFill="1" applyAlignment="1">
      <alignment horizontal="right" wrapText="1"/>
    </xf>
    <xf numFmtId="0" fontId="12" fillId="2" borderId="0" xfId="57" applyFont="1" applyFill="1" applyBorder="1" applyAlignment="1">
      <alignment horizontal="right" vertical="center" wrapText="1"/>
    </xf>
    <xf numFmtId="0" fontId="24" fillId="2" borderId="0" xfId="57" applyFont="1" applyFill="1" applyBorder="1" applyAlignment="1">
      <alignment horizontal="center" vertical="center" wrapText="1"/>
    </xf>
    <xf numFmtId="0" fontId="11" fillId="2" borderId="0" xfId="57" applyFont="1" applyFill="1" applyBorder="1" applyAlignment="1">
      <alignment horizontal="center" vertical="center" wrapText="1"/>
    </xf>
    <xf numFmtId="0" fontId="50" fillId="2" borderId="0" xfId="1" applyFont="1" applyFill="1" applyAlignment="1">
      <alignment horizontal="right" wrapText="1"/>
    </xf>
    <xf numFmtId="178" fontId="13" fillId="2" borderId="2" xfId="2" applyNumberFormat="1" applyFont="1" applyFill="1" applyBorder="1" applyAlignment="1">
      <alignment horizontal="center" vertical="center" wrapText="1"/>
    </xf>
    <xf numFmtId="178" fontId="13" fillId="2" borderId="7" xfId="2" applyNumberFormat="1" applyFont="1" applyFill="1" applyBorder="1" applyAlignment="1">
      <alignment horizontal="center" vertical="center" wrapText="1"/>
    </xf>
    <xf numFmtId="178" fontId="13" fillId="2" borderId="21" xfId="2" applyNumberFormat="1" applyFont="1" applyFill="1" applyBorder="1" applyAlignment="1">
      <alignment horizontal="center" vertical="center" wrapText="1"/>
    </xf>
    <xf numFmtId="0" fontId="13" fillId="2" borderId="14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3" fontId="13" fillId="2" borderId="22" xfId="1" applyNumberFormat="1" applyFont="1" applyFill="1" applyBorder="1" applyAlignment="1">
      <alignment horizontal="center" vertical="center" wrapText="1"/>
    </xf>
    <xf numFmtId="3" fontId="13" fillId="2" borderId="23" xfId="1" applyNumberFormat="1" applyFont="1" applyFill="1" applyBorder="1" applyAlignment="1">
      <alignment horizontal="center" vertical="center" wrapText="1"/>
    </xf>
    <xf numFmtId="3" fontId="13" fillId="2" borderId="24" xfId="1" applyNumberFormat="1" applyFont="1" applyFill="1" applyBorder="1" applyAlignment="1">
      <alignment horizontal="center" vertical="center" wrapText="1"/>
    </xf>
    <xf numFmtId="3" fontId="10" fillId="2" borderId="25" xfId="1" applyNumberFormat="1" applyFont="1" applyFill="1" applyBorder="1" applyAlignment="1">
      <alignment horizontal="center" vertical="center" wrapText="1"/>
    </xf>
    <xf numFmtId="3" fontId="10" fillId="2" borderId="22" xfId="1" applyNumberFormat="1" applyFont="1" applyFill="1" applyBorder="1" applyAlignment="1">
      <alignment horizontal="center" vertical="center" wrapText="1"/>
    </xf>
    <xf numFmtId="3" fontId="10" fillId="2" borderId="11" xfId="1" applyNumberFormat="1" applyFont="1" applyFill="1" applyBorder="1" applyAlignment="1">
      <alignment horizontal="center" vertical="center" wrapText="1"/>
    </xf>
    <xf numFmtId="3" fontId="10" fillId="2" borderId="23" xfId="1" applyNumberFormat="1" applyFont="1" applyFill="1" applyBorder="1" applyAlignment="1">
      <alignment horizontal="center" vertical="center" wrapText="1"/>
    </xf>
    <xf numFmtId="3" fontId="10" fillId="2" borderId="10" xfId="1" applyNumberFormat="1" applyFont="1" applyFill="1" applyBorder="1" applyAlignment="1">
      <alignment horizontal="center" vertical="center" wrapText="1"/>
    </xf>
    <xf numFmtId="3" fontId="10" fillId="2" borderId="24" xfId="1" applyNumberFormat="1" applyFont="1" applyFill="1" applyBorder="1" applyAlignment="1">
      <alignment horizontal="center" vertical="center" wrapText="1"/>
    </xf>
    <xf numFmtId="4" fontId="34" fillId="2" borderId="2" xfId="2" applyNumberFormat="1" applyFont="1" applyFill="1" applyBorder="1" applyAlignment="1">
      <alignment horizontal="center" vertical="center" wrapText="1"/>
    </xf>
    <xf numFmtId="4" fontId="34" fillId="2" borderId="7" xfId="2" applyNumberFormat="1" applyFont="1" applyFill="1" applyBorder="1" applyAlignment="1">
      <alignment horizontal="center" vertical="center" wrapText="1"/>
    </xf>
    <xf numFmtId="4" fontId="34" fillId="2" borderId="3" xfId="2" applyNumberFormat="1" applyFont="1" applyFill="1" applyBorder="1" applyAlignment="1">
      <alignment horizontal="center" vertical="center" wrapText="1"/>
    </xf>
    <xf numFmtId="4" fontId="34" fillId="2" borderId="1" xfId="2" applyNumberFormat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4" fontId="38" fillId="2" borderId="2" xfId="1" applyNumberFormat="1" applyFont="1" applyFill="1" applyBorder="1" applyAlignment="1">
      <alignment horizontal="center" vertical="center" wrapText="1"/>
    </xf>
    <xf numFmtId="4" fontId="38" fillId="2" borderId="7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4" fontId="38" fillId="2" borderId="1" xfId="1" applyNumberFormat="1" applyFont="1" applyFill="1" applyBorder="1" applyAlignment="1">
      <alignment horizontal="center" vertical="center" wrapText="1"/>
    </xf>
  </cellXfs>
  <cellStyles count="323">
    <cellStyle name="Денежный 2" xfId="45"/>
    <cellStyle name="Обычный" xfId="0" builtinId="0"/>
    <cellStyle name="Обычный 2" xfId="1"/>
    <cellStyle name="Обычный 2 10" xfId="60"/>
    <cellStyle name="Обычный 2 10 2" xfId="130"/>
    <cellStyle name="Обычный 2 10 2 2" xfId="268"/>
    <cellStyle name="Обычный 2 10 3" xfId="199"/>
    <cellStyle name="Обычный 2 11" xfId="108"/>
    <cellStyle name="Обычный 2 11 2" xfId="246"/>
    <cellStyle name="Обычный 2 12" xfId="315"/>
    <cellStyle name="Обычный 2 13" xfId="177"/>
    <cellStyle name="Обычный 2 2" xfId="3"/>
    <cellStyle name="Обычный 2 3" xfId="39"/>
    <cellStyle name="Обычный 2 3 2" xfId="43"/>
    <cellStyle name="Обычный 2 3 2 2" xfId="52"/>
    <cellStyle name="Обычный 2 3 2 2 2" xfId="100"/>
    <cellStyle name="Обычный 2 3 2 2 2 2" xfId="169"/>
    <cellStyle name="Обычный 2 3 2 2 2 2 2" xfId="307"/>
    <cellStyle name="Обычный 2 3 2 2 2 3" xfId="238"/>
    <cellStyle name="Обычный 2 3 2 2 3" xfId="74"/>
    <cellStyle name="Обычный 2 3 2 2 3 2" xfId="144"/>
    <cellStyle name="Обычный 2 3 2 2 3 2 2" xfId="282"/>
    <cellStyle name="Обычный 2 3 2 2 3 3" xfId="213"/>
    <cellStyle name="Обычный 2 3 2 2 4" xfId="122"/>
    <cellStyle name="Обычный 2 3 2 2 4 2" xfId="260"/>
    <cellStyle name="Обычный 2 3 2 2 5" xfId="191"/>
    <cellStyle name="Обычный 2 3 2 3" xfId="92"/>
    <cellStyle name="Обычный 2 3 2 3 2" xfId="161"/>
    <cellStyle name="Обычный 2 3 2 3 2 2" xfId="299"/>
    <cellStyle name="Обычный 2 3 2 3 3" xfId="230"/>
    <cellStyle name="Обычный 2 3 2 4" xfId="66"/>
    <cellStyle name="Обычный 2 3 2 4 2" xfId="136"/>
    <cellStyle name="Обычный 2 3 2 4 2 2" xfId="274"/>
    <cellStyle name="Обычный 2 3 2 4 3" xfId="205"/>
    <cellStyle name="Обычный 2 3 2 5" xfId="114"/>
    <cellStyle name="Обычный 2 3 2 5 2" xfId="252"/>
    <cellStyle name="Обычный 2 3 2 6" xfId="321"/>
    <cellStyle name="Обычный 2 3 2 7" xfId="183"/>
    <cellStyle name="Обычный 2 3 3" xfId="48"/>
    <cellStyle name="Обычный 2 3 3 2" xfId="96"/>
    <cellStyle name="Обычный 2 3 3 2 2" xfId="165"/>
    <cellStyle name="Обычный 2 3 3 2 2 2" xfId="303"/>
    <cellStyle name="Обычный 2 3 3 2 3" xfId="234"/>
    <cellStyle name="Обычный 2 3 3 3" xfId="70"/>
    <cellStyle name="Обычный 2 3 3 3 2" xfId="140"/>
    <cellStyle name="Обычный 2 3 3 3 2 2" xfId="278"/>
    <cellStyle name="Обычный 2 3 3 3 3" xfId="209"/>
    <cellStyle name="Обычный 2 3 3 4" xfId="118"/>
    <cellStyle name="Обычный 2 3 3 4 2" xfId="256"/>
    <cellStyle name="Обычный 2 3 3 5" xfId="187"/>
    <cellStyle name="Обычный 2 3 4" xfId="88"/>
    <cellStyle name="Обычный 2 3 4 2" xfId="157"/>
    <cellStyle name="Обычный 2 3 4 2 2" xfId="295"/>
    <cellStyle name="Обычный 2 3 4 3" xfId="226"/>
    <cellStyle name="Обычный 2 3 5" xfId="62"/>
    <cellStyle name="Обычный 2 3 5 2" xfId="132"/>
    <cellStyle name="Обычный 2 3 5 2 2" xfId="270"/>
    <cellStyle name="Обычный 2 3 5 3" xfId="201"/>
    <cellStyle name="Обычный 2 3 6" xfId="110"/>
    <cellStyle name="Обычный 2 3 6 2" xfId="248"/>
    <cellStyle name="Обычный 2 3 7" xfId="317"/>
    <cellStyle name="Обычный 2 3 8" xfId="179"/>
    <cellStyle name="Обычный 2 4" xfId="41"/>
    <cellStyle name="Обычный 2 4 2" xfId="50"/>
    <cellStyle name="Обычный 2 4 2 2" xfId="98"/>
    <cellStyle name="Обычный 2 4 2 2 2" xfId="167"/>
    <cellStyle name="Обычный 2 4 2 2 2 2" xfId="305"/>
    <cellStyle name="Обычный 2 4 2 2 3" xfId="236"/>
    <cellStyle name="Обычный 2 4 2 3" xfId="72"/>
    <cellStyle name="Обычный 2 4 2 3 2" xfId="142"/>
    <cellStyle name="Обычный 2 4 2 3 2 2" xfId="280"/>
    <cellStyle name="Обычный 2 4 2 3 3" xfId="211"/>
    <cellStyle name="Обычный 2 4 2 4" xfId="120"/>
    <cellStyle name="Обычный 2 4 2 4 2" xfId="258"/>
    <cellStyle name="Обычный 2 4 2 5" xfId="189"/>
    <cellStyle name="Обычный 2 4 3" xfId="90"/>
    <cellStyle name="Обычный 2 4 3 2" xfId="159"/>
    <cellStyle name="Обычный 2 4 3 2 2" xfId="297"/>
    <cellStyle name="Обычный 2 4 3 3" xfId="228"/>
    <cellStyle name="Обычный 2 4 4" xfId="64"/>
    <cellStyle name="Обычный 2 4 4 2" xfId="134"/>
    <cellStyle name="Обычный 2 4 4 2 2" xfId="272"/>
    <cellStyle name="Обычный 2 4 4 3" xfId="203"/>
    <cellStyle name="Обычный 2 4 5" xfId="112"/>
    <cellStyle name="Обычный 2 4 5 2" xfId="250"/>
    <cellStyle name="Обычный 2 4 6" xfId="319"/>
    <cellStyle name="Обычный 2 4 7" xfId="181"/>
    <cellStyle name="Обычный 2 5" xfId="46"/>
    <cellStyle name="Обычный 2 5 2" xfId="94"/>
    <cellStyle name="Обычный 2 5 2 2" xfId="163"/>
    <cellStyle name="Обычный 2 5 2 2 2" xfId="301"/>
    <cellStyle name="Обычный 2 5 2 3" xfId="232"/>
    <cellStyle name="Обычный 2 5 3" xfId="68"/>
    <cellStyle name="Обычный 2 5 3 2" xfId="138"/>
    <cellStyle name="Обычный 2 5 3 2 2" xfId="276"/>
    <cellStyle name="Обычный 2 5 3 3" xfId="207"/>
    <cellStyle name="Обычный 2 5 4" xfId="116"/>
    <cellStyle name="Обычный 2 5 4 2" xfId="254"/>
    <cellStyle name="Обычный 2 5 5" xfId="185"/>
    <cellStyle name="Обычный 2 6" xfId="54"/>
    <cellStyle name="Обычный 2 6 2" xfId="102"/>
    <cellStyle name="Обычный 2 6 2 2" xfId="171"/>
    <cellStyle name="Обычный 2 6 2 2 2" xfId="309"/>
    <cellStyle name="Обычный 2 6 2 3" xfId="240"/>
    <cellStyle name="Обычный 2 6 3" xfId="76"/>
    <cellStyle name="Обычный 2 6 3 2" xfId="146"/>
    <cellStyle name="Обычный 2 6 3 2 2" xfId="284"/>
    <cellStyle name="Обычный 2 6 3 3" xfId="215"/>
    <cellStyle name="Обычный 2 6 4" xfId="124"/>
    <cellStyle name="Обычный 2 6 4 2" xfId="262"/>
    <cellStyle name="Обычный 2 6 5" xfId="193"/>
    <cellStyle name="Обычный 2 7" xfId="57"/>
    <cellStyle name="Обычный 2 7 2" xfId="105"/>
    <cellStyle name="Обычный 2 7 2 2" xfId="174"/>
    <cellStyle name="Обычный 2 7 2 2 2" xfId="312"/>
    <cellStyle name="Обычный 2 7 2 3" xfId="243"/>
    <cellStyle name="Обычный 2 7 3" xfId="79"/>
    <cellStyle name="Обычный 2 7 3 2" xfId="149"/>
    <cellStyle name="Обычный 2 7 3 2 2" xfId="287"/>
    <cellStyle name="Обычный 2 7 3 3" xfId="218"/>
    <cellStyle name="Обычный 2 7 4" xfId="127"/>
    <cellStyle name="Обычный 2 7 4 2" xfId="265"/>
    <cellStyle name="Обычный 2 7 5" xfId="196"/>
    <cellStyle name="Обычный 2 8" xfId="86"/>
    <cellStyle name="Обычный 2 8 2" xfId="155"/>
    <cellStyle name="Обычный 2 8 2 2" xfId="293"/>
    <cellStyle name="Обычный 2 8 3" xfId="224"/>
    <cellStyle name="Обычный 2 9" xfId="82"/>
    <cellStyle name="Обычный 2 9 2" xfId="152"/>
    <cellStyle name="Обычный 2 9 2 2" xfId="290"/>
    <cellStyle name="Обычный 2 9 3" xfId="221"/>
    <cellStyle name="Обычный 3" xfId="4"/>
    <cellStyle name="Обычный 3 2" xfId="5"/>
    <cellStyle name="Обычный 4" xfId="38"/>
    <cellStyle name="Обычный 5" xfId="8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09"/>
    <cellStyle name="Финансовый 2 10 2" xfId="247"/>
    <cellStyle name="Финансовый 2 11" xfId="316"/>
    <cellStyle name="Финансовый 2 12" xfId="178"/>
    <cellStyle name="Финансовый 2 2" xfId="40"/>
    <cellStyle name="Финансовый 2 2 2" xfId="44"/>
    <cellStyle name="Финансовый 2 2 2 10" xfId="184"/>
    <cellStyle name="Финансовый 2 2 2 2" xfId="53"/>
    <cellStyle name="Финансовый 2 2 2 2 2" xfId="101"/>
    <cellStyle name="Финансовый 2 2 2 2 2 2" xfId="170"/>
    <cellStyle name="Финансовый 2 2 2 2 2 2 2" xfId="308"/>
    <cellStyle name="Финансовый 2 2 2 2 2 3" xfId="239"/>
    <cellStyle name="Финансовый 2 2 2 2 3" xfId="75"/>
    <cellStyle name="Финансовый 2 2 2 2 3 2" xfId="145"/>
    <cellStyle name="Финансовый 2 2 2 2 3 2 2" xfId="283"/>
    <cellStyle name="Финансовый 2 2 2 2 3 3" xfId="214"/>
    <cellStyle name="Финансовый 2 2 2 2 4" xfId="123"/>
    <cellStyle name="Финансовый 2 2 2 2 4 2" xfId="261"/>
    <cellStyle name="Финансовый 2 2 2 2 5" xfId="192"/>
    <cellStyle name="Финансовый 2 2 2 3" xfId="56"/>
    <cellStyle name="Финансовый 2 2 2 3 2" xfId="104"/>
    <cellStyle name="Финансовый 2 2 2 3 2 2" xfId="173"/>
    <cellStyle name="Финансовый 2 2 2 3 2 2 2" xfId="311"/>
    <cellStyle name="Финансовый 2 2 2 3 2 3" xfId="242"/>
    <cellStyle name="Финансовый 2 2 2 3 3" xfId="78"/>
    <cellStyle name="Финансовый 2 2 2 3 3 2" xfId="148"/>
    <cellStyle name="Финансовый 2 2 2 3 3 2 2" xfId="286"/>
    <cellStyle name="Финансовый 2 2 2 3 3 3" xfId="217"/>
    <cellStyle name="Финансовый 2 2 2 3 4" xfId="126"/>
    <cellStyle name="Финансовый 2 2 2 3 4 2" xfId="264"/>
    <cellStyle name="Финансовый 2 2 2 3 5" xfId="195"/>
    <cellStyle name="Финансовый 2 2 2 4" xfId="59"/>
    <cellStyle name="Финансовый 2 2 2 4 2" xfId="107"/>
    <cellStyle name="Финансовый 2 2 2 4 2 2" xfId="176"/>
    <cellStyle name="Финансовый 2 2 2 4 2 2 2" xfId="314"/>
    <cellStyle name="Финансовый 2 2 2 4 2 3" xfId="245"/>
    <cellStyle name="Финансовый 2 2 2 4 3" xfId="81"/>
    <cellStyle name="Финансовый 2 2 2 4 3 2" xfId="151"/>
    <cellStyle name="Финансовый 2 2 2 4 3 2 2" xfId="289"/>
    <cellStyle name="Финансовый 2 2 2 4 3 3" xfId="220"/>
    <cellStyle name="Финансовый 2 2 2 4 4" xfId="129"/>
    <cellStyle name="Финансовый 2 2 2 4 4 2" xfId="267"/>
    <cellStyle name="Финансовый 2 2 2 4 5" xfId="198"/>
    <cellStyle name="Финансовый 2 2 2 5" xfId="93"/>
    <cellStyle name="Финансовый 2 2 2 5 2" xfId="162"/>
    <cellStyle name="Финансовый 2 2 2 5 2 2" xfId="300"/>
    <cellStyle name="Финансовый 2 2 2 5 3" xfId="231"/>
    <cellStyle name="Финансовый 2 2 2 6" xfId="84"/>
    <cellStyle name="Финансовый 2 2 2 6 2" xfId="154"/>
    <cellStyle name="Финансовый 2 2 2 6 2 2" xfId="292"/>
    <cellStyle name="Финансовый 2 2 2 6 3" xfId="223"/>
    <cellStyle name="Финансовый 2 2 2 7" xfId="67"/>
    <cellStyle name="Финансовый 2 2 2 7 2" xfId="137"/>
    <cellStyle name="Финансовый 2 2 2 7 2 2" xfId="275"/>
    <cellStyle name="Финансовый 2 2 2 7 3" xfId="206"/>
    <cellStyle name="Финансовый 2 2 2 8" xfId="115"/>
    <cellStyle name="Финансовый 2 2 2 8 2" xfId="253"/>
    <cellStyle name="Финансовый 2 2 2 9" xfId="322"/>
    <cellStyle name="Финансовый 2 2 3" xfId="49"/>
    <cellStyle name="Финансовый 2 2 3 2" xfId="97"/>
    <cellStyle name="Финансовый 2 2 3 2 2" xfId="166"/>
    <cellStyle name="Финансовый 2 2 3 2 2 2" xfId="304"/>
    <cellStyle name="Финансовый 2 2 3 2 3" xfId="235"/>
    <cellStyle name="Финансовый 2 2 3 3" xfId="71"/>
    <cellStyle name="Финансовый 2 2 3 3 2" xfId="141"/>
    <cellStyle name="Финансовый 2 2 3 3 2 2" xfId="279"/>
    <cellStyle name="Финансовый 2 2 3 3 3" xfId="210"/>
    <cellStyle name="Финансовый 2 2 3 4" xfId="119"/>
    <cellStyle name="Финансовый 2 2 3 4 2" xfId="257"/>
    <cellStyle name="Финансовый 2 2 3 5" xfId="188"/>
    <cellStyle name="Финансовый 2 2 4" xfId="89"/>
    <cellStyle name="Финансовый 2 2 4 2" xfId="158"/>
    <cellStyle name="Финансовый 2 2 4 2 2" xfId="296"/>
    <cellStyle name="Финансовый 2 2 4 3" xfId="227"/>
    <cellStyle name="Финансовый 2 2 5" xfId="63"/>
    <cellStyle name="Финансовый 2 2 5 2" xfId="133"/>
    <cellStyle name="Финансовый 2 2 5 2 2" xfId="271"/>
    <cellStyle name="Финансовый 2 2 5 3" xfId="202"/>
    <cellStyle name="Финансовый 2 2 6" xfId="111"/>
    <cellStyle name="Финансовый 2 2 6 2" xfId="249"/>
    <cellStyle name="Финансовый 2 2 7" xfId="318"/>
    <cellStyle name="Финансовый 2 2 8" xfId="180"/>
    <cellStyle name="Финансовый 2 3" xfId="42"/>
    <cellStyle name="Финансовый 2 3 2" xfId="51"/>
    <cellStyle name="Финансовый 2 3 2 2" xfId="99"/>
    <cellStyle name="Финансовый 2 3 2 2 2" xfId="168"/>
    <cellStyle name="Финансовый 2 3 2 2 2 2" xfId="306"/>
    <cellStyle name="Финансовый 2 3 2 2 3" xfId="237"/>
    <cellStyle name="Финансовый 2 3 2 3" xfId="73"/>
    <cellStyle name="Финансовый 2 3 2 3 2" xfId="143"/>
    <cellStyle name="Финансовый 2 3 2 3 2 2" xfId="281"/>
    <cellStyle name="Финансовый 2 3 2 3 3" xfId="212"/>
    <cellStyle name="Финансовый 2 3 2 4" xfId="121"/>
    <cellStyle name="Финансовый 2 3 2 4 2" xfId="259"/>
    <cellStyle name="Финансовый 2 3 2 5" xfId="190"/>
    <cellStyle name="Финансовый 2 3 3" xfId="91"/>
    <cellStyle name="Финансовый 2 3 3 2" xfId="160"/>
    <cellStyle name="Финансовый 2 3 3 2 2" xfId="298"/>
    <cellStyle name="Финансовый 2 3 3 3" xfId="229"/>
    <cellStyle name="Финансовый 2 3 4" xfId="65"/>
    <cellStyle name="Финансовый 2 3 4 2" xfId="135"/>
    <cellStyle name="Финансовый 2 3 4 2 2" xfId="273"/>
    <cellStyle name="Финансовый 2 3 4 3" xfId="204"/>
    <cellStyle name="Финансовый 2 3 5" xfId="113"/>
    <cellStyle name="Финансовый 2 3 5 2" xfId="251"/>
    <cellStyle name="Финансовый 2 3 6" xfId="320"/>
    <cellStyle name="Финансовый 2 3 7" xfId="182"/>
    <cellStyle name="Финансовый 2 4" xfId="47"/>
    <cellStyle name="Финансовый 2 4 2" xfId="95"/>
    <cellStyle name="Финансовый 2 4 2 2" xfId="164"/>
    <cellStyle name="Финансовый 2 4 2 2 2" xfId="302"/>
    <cellStyle name="Финансовый 2 4 2 3" xfId="233"/>
    <cellStyle name="Финансовый 2 4 3" xfId="69"/>
    <cellStyle name="Финансовый 2 4 3 2" xfId="139"/>
    <cellStyle name="Финансовый 2 4 3 2 2" xfId="277"/>
    <cellStyle name="Финансовый 2 4 3 3" xfId="208"/>
    <cellStyle name="Финансовый 2 4 4" xfId="117"/>
    <cellStyle name="Финансовый 2 4 4 2" xfId="255"/>
    <cellStyle name="Финансовый 2 4 5" xfId="186"/>
    <cellStyle name="Финансовый 2 5" xfId="55"/>
    <cellStyle name="Финансовый 2 5 2" xfId="103"/>
    <cellStyle name="Финансовый 2 5 2 2" xfId="172"/>
    <cellStyle name="Финансовый 2 5 2 2 2" xfId="310"/>
    <cellStyle name="Финансовый 2 5 2 3" xfId="241"/>
    <cellStyle name="Финансовый 2 5 3" xfId="77"/>
    <cellStyle name="Финансовый 2 5 3 2" xfId="147"/>
    <cellStyle name="Финансовый 2 5 3 2 2" xfId="285"/>
    <cellStyle name="Финансовый 2 5 3 3" xfId="216"/>
    <cellStyle name="Финансовый 2 5 4" xfId="125"/>
    <cellStyle name="Финансовый 2 5 4 2" xfId="263"/>
    <cellStyle name="Финансовый 2 5 5" xfId="194"/>
    <cellStyle name="Финансовый 2 6" xfId="58"/>
    <cellStyle name="Финансовый 2 6 2" xfId="106"/>
    <cellStyle name="Финансовый 2 6 2 2" xfId="175"/>
    <cellStyle name="Финансовый 2 6 2 2 2" xfId="313"/>
    <cellStyle name="Финансовый 2 6 2 3" xfId="244"/>
    <cellStyle name="Финансовый 2 6 3" xfId="80"/>
    <cellStyle name="Финансовый 2 6 3 2" xfId="150"/>
    <cellStyle name="Финансовый 2 6 3 2 2" xfId="288"/>
    <cellStyle name="Финансовый 2 6 3 3" xfId="219"/>
    <cellStyle name="Финансовый 2 6 4" xfId="128"/>
    <cellStyle name="Финансовый 2 6 4 2" xfId="266"/>
    <cellStyle name="Финансовый 2 6 5" xfId="197"/>
    <cellStyle name="Финансовый 2 7" xfId="87"/>
    <cellStyle name="Финансовый 2 7 2" xfId="156"/>
    <cellStyle name="Финансовый 2 7 2 2" xfId="294"/>
    <cellStyle name="Финансовый 2 7 3" xfId="225"/>
    <cellStyle name="Финансовый 2 8" xfId="83"/>
    <cellStyle name="Финансовый 2 8 2" xfId="153"/>
    <cellStyle name="Финансовый 2 8 2 2" xfId="291"/>
    <cellStyle name="Финансовый 2 8 3" xfId="222"/>
    <cellStyle name="Финансовый 2 9" xfId="61"/>
    <cellStyle name="Финансовый 2 9 2" xfId="131"/>
    <cellStyle name="Финансовый 2 9 2 2" xfId="269"/>
    <cellStyle name="Финансовый 2 9 3" xfId="200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  <color rgb="FFFF5050"/>
      <color rgb="FF9900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44" t="s">
        <v>0</v>
      </c>
      <c r="B1" s="244"/>
      <c r="C1" s="244"/>
      <c r="D1" s="244"/>
      <c r="E1" s="244"/>
      <c r="F1" s="244"/>
      <c r="G1" s="79"/>
      <c r="H1" s="79"/>
      <c r="I1" s="79"/>
    </row>
    <row r="2" spans="1:12" ht="35.25" customHeight="1" x14ac:dyDescent="0.25">
      <c r="A2" s="245" t="s">
        <v>49</v>
      </c>
      <c r="B2" s="245"/>
      <c r="C2" s="245"/>
      <c r="D2" s="245"/>
      <c r="E2" s="245"/>
      <c r="F2" s="245"/>
      <c r="G2" s="81"/>
      <c r="H2" s="79"/>
      <c r="I2" s="79"/>
    </row>
    <row r="3" spans="1:12" ht="13.5" customHeight="1" x14ac:dyDescent="0.25">
      <c r="A3" s="245"/>
      <c r="B3" s="245"/>
      <c r="C3" s="245"/>
      <c r="D3" s="245"/>
      <c r="E3" s="245"/>
      <c r="F3" s="245"/>
      <c r="G3" s="245"/>
      <c r="H3" s="244"/>
      <c r="I3" s="244"/>
    </row>
    <row r="4" spans="1:12" ht="15.75" customHeight="1" x14ac:dyDescent="0.25">
      <c r="A4" s="246" t="s">
        <v>7</v>
      </c>
      <c r="B4" s="246" t="s">
        <v>8</v>
      </c>
      <c r="C4" s="249" t="s">
        <v>56</v>
      </c>
      <c r="D4" s="249" t="s">
        <v>27</v>
      </c>
      <c r="E4" s="249" t="s">
        <v>43</v>
      </c>
      <c r="F4" s="249" t="s">
        <v>48</v>
      </c>
    </row>
    <row r="5" spans="1:12" x14ac:dyDescent="0.25">
      <c r="A5" s="247"/>
      <c r="B5" s="247"/>
      <c r="C5" s="250"/>
      <c r="D5" s="250"/>
      <c r="E5" s="250"/>
      <c r="F5" s="250"/>
    </row>
    <row r="6" spans="1:12" ht="99.75" customHeight="1" x14ac:dyDescent="0.25">
      <c r="A6" s="248"/>
      <c r="B6" s="248"/>
      <c r="C6" s="251"/>
      <c r="D6" s="251"/>
      <c r="E6" s="251"/>
      <c r="F6" s="251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43" t="s">
        <v>45</v>
      </c>
      <c r="D1" s="343"/>
      <c r="E1" s="343"/>
      <c r="F1" s="343"/>
      <c r="G1" s="343"/>
      <c r="H1" s="343"/>
      <c r="I1" s="343"/>
      <c r="J1" s="115"/>
      <c r="K1" s="115"/>
    </row>
    <row r="2" spans="2:15" ht="22.5" customHeight="1" x14ac:dyDescent="0.3">
      <c r="C2" s="343"/>
      <c r="D2" s="343"/>
      <c r="E2" s="343"/>
      <c r="F2" s="343"/>
      <c r="G2" s="343"/>
      <c r="H2" s="343"/>
      <c r="I2" s="343"/>
      <c r="J2" s="116"/>
      <c r="K2" s="116"/>
    </row>
    <row r="3" spans="2:15" ht="37.5" customHeight="1" x14ac:dyDescent="0.3">
      <c r="C3" s="273"/>
      <c r="D3" s="273"/>
      <c r="E3" s="273"/>
      <c r="F3" s="273"/>
      <c r="G3" s="273"/>
      <c r="H3" s="273"/>
      <c r="I3" s="273"/>
      <c r="J3" s="122"/>
      <c r="K3" s="122"/>
    </row>
    <row r="4" spans="2:15" s="3" customFormat="1" ht="43.9" customHeight="1" x14ac:dyDescent="0.3">
      <c r="B4" s="344" t="s">
        <v>7</v>
      </c>
      <c r="C4" s="344" t="s">
        <v>8</v>
      </c>
      <c r="D4" s="344" t="s">
        <v>9</v>
      </c>
      <c r="E4" s="344" t="s">
        <v>27</v>
      </c>
      <c r="F4" s="344" t="s">
        <v>19</v>
      </c>
      <c r="G4" s="344" t="s">
        <v>21</v>
      </c>
      <c r="H4" s="284" t="s">
        <v>20</v>
      </c>
      <c r="I4" s="284"/>
      <c r="J4" s="52"/>
      <c r="K4" s="52"/>
    </row>
    <row r="5" spans="2:15" s="4" customFormat="1" ht="62.25" customHeight="1" x14ac:dyDescent="0.3">
      <c r="B5" s="345"/>
      <c r="C5" s="345"/>
      <c r="D5" s="345"/>
      <c r="E5" s="345"/>
      <c r="F5" s="345"/>
      <c r="G5" s="345"/>
      <c r="H5" s="284"/>
      <c r="I5" s="284"/>
      <c r="J5" s="52"/>
      <c r="K5" s="52"/>
    </row>
    <row r="6" spans="2:15" s="4" customFormat="1" ht="49.5" customHeight="1" x14ac:dyDescent="0.3">
      <c r="B6" s="346"/>
      <c r="C6" s="346"/>
      <c r="D6" s="346"/>
      <c r="E6" s="346"/>
      <c r="F6" s="346"/>
      <c r="G6" s="346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50" t="e">
        <f>K12/L12</f>
        <v>#REF!</v>
      </c>
      <c r="I8" s="342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50"/>
      <c r="I9" s="342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50"/>
      <c r="I10" s="342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50"/>
      <c r="I11" s="342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50"/>
      <c r="I12" s="342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50" t="e">
        <f>K15/L15</f>
        <v>#REF!</v>
      </c>
      <c r="I13" s="342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50"/>
      <c r="I14" s="342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50"/>
      <c r="I15" s="342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50" t="e">
        <f>K19/L19</f>
        <v>#REF!</v>
      </c>
      <c r="I16" s="342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50"/>
      <c r="I17" s="342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50"/>
      <c r="I18" s="342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50"/>
      <c r="I19" s="342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C1:I3"/>
    <mergeCell ref="B4:B6"/>
    <mergeCell ref="C4:C6"/>
    <mergeCell ref="D4:D6"/>
    <mergeCell ref="E4:E6"/>
    <mergeCell ref="F4:F6"/>
    <mergeCell ref="G4:G6"/>
    <mergeCell ref="H4:I5"/>
    <mergeCell ref="H16:H19"/>
    <mergeCell ref="I16:I19"/>
    <mergeCell ref="H8:H12"/>
    <mergeCell ref="I8:I12"/>
    <mergeCell ref="H13:H15"/>
    <mergeCell ref="I13:I1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71"/>
      <c r="P1" s="271"/>
      <c r="Q1" s="271"/>
      <c r="R1" s="271"/>
      <c r="S1" s="185"/>
      <c r="T1" s="185"/>
    </row>
    <row r="2" spans="1:44" ht="22.5" customHeight="1" x14ac:dyDescent="0.3">
      <c r="O2" s="272"/>
      <c r="P2" s="272"/>
      <c r="Q2" s="272"/>
      <c r="R2" s="272"/>
      <c r="S2" s="186"/>
      <c r="T2" s="186"/>
    </row>
    <row r="3" spans="1:44" ht="48" customHeight="1" x14ac:dyDescent="0.3">
      <c r="C3" s="273" t="s">
        <v>61</v>
      </c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2"/>
      <c r="R3" s="2" t="s">
        <v>16</v>
      </c>
      <c r="S3" s="2"/>
      <c r="T3" s="2"/>
    </row>
    <row r="4" spans="1:44" s="3" customFormat="1" ht="43.9" customHeight="1" x14ac:dyDescent="0.3">
      <c r="B4" s="274" t="s">
        <v>7</v>
      </c>
      <c r="C4" s="274" t="s">
        <v>8</v>
      </c>
      <c r="D4" s="275" t="s">
        <v>52</v>
      </c>
      <c r="E4" s="275" t="s">
        <v>58</v>
      </c>
      <c r="F4" s="278" t="s">
        <v>10</v>
      </c>
      <c r="G4" s="279"/>
      <c r="H4" s="279"/>
      <c r="I4" s="279"/>
      <c r="J4" s="279"/>
      <c r="K4" s="279"/>
      <c r="L4" s="279"/>
      <c r="M4" s="265" t="s">
        <v>38</v>
      </c>
      <c r="N4" s="265" t="s">
        <v>42</v>
      </c>
      <c r="O4" s="265" t="s">
        <v>28</v>
      </c>
      <c r="P4" s="268" t="s">
        <v>53</v>
      </c>
      <c r="Q4" s="268" t="s">
        <v>29</v>
      </c>
      <c r="R4" s="268" t="s">
        <v>17</v>
      </c>
      <c r="S4" s="63"/>
      <c r="T4" s="63"/>
      <c r="AE4" s="140"/>
      <c r="AF4" s="140"/>
      <c r="AH4" s="140"/>
      <c r="AL4" s="192"/>
      <c r="AM4" s="192"/>
      <c r="AN4" s="192"/>
      <c r="AO4" s="192"/>
    </row>
    <row r="5" spans="1:44" s="4" customFormat="1" ht="69" customHeight="1" x14ac:dyDescent="0.3">
      <c r="B5" s="274"/>
      <c r="C5" s="274"/>
      <c r="D5" s="276"/>
      <c r="E5" s="276"/>
      <c r="F5" s="265" t="s">
        <v>11</v>
      </c>
      <c r="G5" s="265" t="s">
        <v>48</v>
      </c>
      <c r="H5" s="278" t="s">
        <v>63</v>
      </c>
      <c r="I5" s="279"/>
      <c r="J5" s="280"/>
      <c r="K5" s="268" t="s">
        <v>36</v>
      </c>
      <c r="L5" s="268" t="s">
        <v>37</v>
      </c>
      <c r="M5" s="266"/>
      <c r="N5" s="266"/>
      <c r="O5" s="266"/>
      <c r="P5" s="269"/>
      <c r="Q5" s="269"/>
      <c r="R5" s="269"/>
      <c r="S5" s="63"/>
      <c r="T5" s="256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74"/>
      <c r="C6" s="274"/>
      <c r="D6" s="277"/>
      <c r="E6" s="277"/>
      <c r="F6" s="267"/>
      <c r="G6" s="267"/>
      <c r="H6" s="183" t="s">
        <v>69</v>
      </c>
      <c r="I6" s="183" t="s">
        <v>64</v>
      </c>
      <c r="J6" s="183" t="s">
        <v>65</v>
      </c>
      <c r="K6" s="270"/>
      <c r="L6" s="270"/>
      <c r="M6" s="267"/>
      <c r="N6" s="267"/>
      <c r="O6" s="267"/>
      <c r="P6" s="270"/>
      <c r="Q6" s="270"/>
      <c r="R6" s="270"/>
      <c r="S6" s="63"/>
      <c r="T6" s="256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74"/>
      <c r="C7" s="274"/>
      <c r="D7" s="191" t="s">
        <v>31</v>
      </c>
      <c r="E7" s="188" t="s">
        <v>32</v>
      </c>
      <c r="F7" s="184" t="s">
        <v>15</v>
      </c>
      <c r="G7" s="184" t="s">
        <v>33</v>
      </c>
      <c r="H7" s="184" t="s">
        <v>66</v>
      </c>
      <c r="I7" s="184" t="s">
        <v>67</v>
      </c>
      <c r="J7" s="184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56"/>
      <c r="U7" s="257" t="s">
        <v>18</v>
      </c>
      <c r="V7" s="258"/>
      <c r="AE7" s="139"/>
      <c r="AF7" s="139"/>
      <c r="AH7" s="139" t="s">
        <v>59</v>
      </c>
      <c r="AL7" s="259" t="s">
        <v>60</v>
      </c>
      <c r="AM7" s="259"/>
      <c r="AN7" s="189"/>
      <c r="AO7" s="189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87">
        <v>1</v>
      </c>
      <c r="C8" s="187">
        <v>2</v>
      </c>
      <c r="D8" s="188">
        <v>3</v>
      </c>
      <c r="E8" s="188">
        <v>4</v>
      </c>
      <c r="F8" s="183">
        <v>5</v>
      </c>
      <c r="G8" s="18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90"/>
      <c r="T8" s="190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60" t="e">
        <f>V14/X14</f>
        <v>#REF!</v>
      </c>
      <c r="M9" s="260" t="e">
        <f>D9*L9</f>
        <v>#REF!</v>
      </c>
      <c r="N9" s="262" t="e">
        <f>R22/R23</f>
        <v>#REF!</v>
      </c>
      <c r="O9" s="260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10475186.09*3</f>
        <v>31425558.27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>ROUND(AN9/1000,2)-0.02</f>
        <v>#REF!</v>
      </c>
      <c r="AP9" s="1">
        <v>21888.75</v>
      </c>
      <c r="AQ9" s="19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61"/>
      <c r="M10" s="261"/>
      <c r="N10" s="263"/>
      <c r="O10" s="261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4876887.05*3</f>
        <v>14630661.149999999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1" t="e">
        <f t="shared" ref="AO10:AO16" si="15">ROUND(AN10/1000,2)</f>
        <v>#REF!</v>
      </c>
      <c r="AP10" s="252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61"/>
      <c r="M11" s="261"/>
      <c r="N11" s="263"/>
      <c r="O11" s="261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1567117.87*3</f>
        <v>4701353.6100000003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1" t="e">
        <f t="shared" si="15"/>
        <v>#REF!</v>
      </c>
      <c r="AP11" s="252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61"/>
      <c r="M12" s="261"/>
      <c r="N12" s="263"/>
      <c r="O12" s="261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62">
        <f>5014878.65*3</f>
        <v>15044635.950000001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1" t="e">
        <f t="shared" si="15"/>
        <v>#REF!</v>
      </c>
      <c r="AP12" s="252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61"/>
      <c r="M13" s="261"/>
      <c r="N13" s="263"/>
      <c r="O13" s="261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2732436.67*3</f>
        <v>8197310.0099999998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1" t="e">
        <f t="shared" si="15"/>
        <v>#REF!</v>
      </c>
      <c r="AP13" s="252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61"/>
      <c r="M14" s="261"/>
      <c r="N14" s="263"/>
      <c r="O14" s="261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62">
        <f>4078362.11*3</f>
        <v>12235086.33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1" t="e">
        <f t="shared" si="15"/>
        <v>#REF!</v>
      </c>
      <c r="AP14" s="252"/>
      <c r="AQ14" s="61" t="e">
        <f>-AO14</f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4.5325100000000003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63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4172724.02*3+45910270+4051780</f>
        <v>62480222.060000002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4.3826700000000001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63"/>
      <c r="O16" s="16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62">
        <f>2362598.88*3+30046440+7258420+757830</f>
        <v>45150486.640000001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53" t="e">
        <f>V20/X20</f>
        <v>#REF!</v>
      </c>
      <c r="M17" s="253" t="e">
        <f>ROUND(D18*L17,2)</f>
        <v>#REF!</v>
      </c>
      <c r="N17" s="263"/>
      <c r="O17" s="253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1020725.2*3</f>
        <v>3062175.5999999996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54"/>
      <c r="M18" s="254"/>
      <c r="N18" s="263"/>
      <c r="O18" s="254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62">
        <f>8330355.19*3</f>
        <v>24991065.57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54"/>
      <c r="M19" s="254"/>
      <c r="N19" s="263"/>
      <c r="O19" s="254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62">
        <f>7095244.85*3</f>
        <v>21285734.549999997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55"/>
      <c r="M20" s="255"/>
      <c r="N20" s="264"/>
      <c r="O20" s="255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64">
        <f>4735365.42*3</f>
        <v>14206096.26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  <c r="AO21" s="10" t="e">
        <f>SUM(AO9:AO20)</f>
        <v>#REF!</v>
      </c>
      <c r="AP21" s="198" t="s">
        <v>74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39" t="e">
        <f>AF22*10</f>
        <v>#REF!</v>
      </c>
      <c r="AN23" s="19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196">
        <v>5191.0600000000004</v>
      </c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196" t="e">
        <f>AN24-AN23</f>
        <v>#REF!</v>
      </c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71"/>
      <c r="P1" s="271"/>
      <c r="Q1" s="271"/>
      <c r="R1" s="271"/>
      <c r="S1" s="175"/>
      <c r="T1" s="175"/>
    </row>
    <row r="2" spans="1:44" ht="22.5" customHeight="1" x14ac:dyDescent="0.3">
      <c r="O2" s="272"/>
      <c r="P2" s="272"/>
      <c r="Q2" s="272"/>
      <c r="R2" s="272"/>
      <c r="S2" s="176"/>
      <c r="T2" s="176"/>
    </row>
    <row r="3" spans="1:44" ht="48" customHeight="1" x14ac:dyDescent="0.3">
      <c r="C3" s="273" t="s">
        <v>61</v>
      </c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2"/>
      <c r="R3" s="2" t="s">
        <v>16</v>
      </c>
      <c r="S3" s="2"/>
      <c r="T3" s="2"/>
    </row>
    <row r="4" spans="1:44" s="3" customFormat="1" ht="43.9" customHeight="1" x14ac:dyDescent="0.3">
      <c r="B4" s="274" t="s">
        <v>7</v>
      </c>
      <c r="C4" s="274" t="s">
        <v>8</v>
      </c>
      <c r="D4" s="275" t="s">
        <v>52</v>
      </c>
      <c r="E4" s="275" t="s">
        <v>58</v>
      </c>
      <c r="F4" s="278" t="s">
        <v>10</v>
      </c>
      <c r="G4" s="279"/>
      <c r="H4" s="279"/>
      <c r="I4" s="279"/>
      <c r="J4" s="279"/>
      <c r="K4" s="279"/>
      <c r="L4" s="279"/>
      <c r="M4" s="265" t="s">
        <v>38</v>
      </c>
      <c r="N4" s="265" t="s">
        <v>42</v>
      </c>
      <c r="O4" s="265" t="s">
        <v>28</v>
      </c>
      <c r="P4" s="268" t="s">
        <v>53</v>
      </c>
      <c r="Q4" s="268" t="s">
        <v>29</v>
      </c>
      <c r="R4" s="268" t="s">
        <v>17</v>
      </c>
      <c r="S4" s="63"/>
      <c r="T4" s="63"/>
      <c r="AE4" s="140"/>
      <c r="AF4" s="140"/>
      <c r="AH4" s="140"/>
      <c r="AL4" s="182"/>
      <c r="AM4" s="182"/>
      <c r="AN4" s="182"/>
      <c r="AO4" s="182"/>
    </row>
    <row r="5" spans="1:44" s="4" customFormat="1" ht="69" customHeight="1" x14ac:dyDescent="0.3">
      <c r="B5" s="274"/>
      <c r="C5" s="274"/>
      <c r="D5" s="276"/>
      <c r="E5" s="276"/>
      <c r="F5" s="265" t="s">
        <v>11</v>
      </c>
      <c r="G5" s="265" t="s">
        <v>48</v>
      </c>
      <c r="H5" s="278" t="s">
        <v>63</v>
      </c>
      <c r="I5" s="279"/>
      <c r="J5" s="280"/>
      <c r="K5" s="268" t="s">
        <v>36</v>
      </c>
      <c r="L5" s="268" t="s">
        <v>37</v>
      </c>
      <c r="M5" s="266"/>
      <c r="N5" s="266"/>
      <c r="O5" s="266"/>
      <c r="P5" s="269"/>
      <c r="Q5" s="269"/>
      <c r="R5" s="269"/>
      <c r="S5" s="63"/>
      <c r="T5" s="256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74"/>
      <c r="C6" s="274"/>
      <c r="D6" s="277"/>
      <c r="E6" s="277"/>
      <c r="F6" s="267"/>
      <c r="G6" s="267"/>
      <c r="H6" s="177" t="s">
        <v>69</v>
      </c>
      <c r="I6" s="177" t="s">
        <v>64</v>
      </c>
      <c r="J6" s="177" t="s">
        <v>65</v>
      </c>
      <c r="K6" s="270"/>
      <c r="L6" s="270"/>
      <c r="M6" s="267"/>
      <c r="N6" s="267"/>
      <c r="O6" s="267"/>
      <c r="P6" s="270"/>
      <c r="Q6" s="270"/>
      <c r="R6" s="270"/>
      <c r="S6" s="63"/>
      <c r="T6" s="256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74"/>
      <c r="C7" s="274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56"/>
      <c r="U7" s="257" t="s">
        <v>18</v>
      </c>
      <c r="V7" s="258"/>
      <c r="AE7" s="139"/>
      <c r="AF7" s="139"/>
      <c r="AH7" s="139" t="s">
        <v>59</v>
      </c>
      <c r="AL7" s="259" t="s">
        <v>60</v>
      </c>
      <c r="AM7" s="259"/>
      <c r="AN7" s="180"/>
      <c r="AO7" s="180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60" t="e">
        <f>V14/X14</f>
        <v>#REF!</v>
      </c>
      <c r="M9" s="260" t="e">
        <f>D9*L9</f>
        <v>#REF!</v>
      </c>
      <c r="N9" s="262" t="e">
        <f>R22/R23</f>
        <v>#REF!</v>
      </c>
      <c r="O9" s="260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 t="shared" ref="AO9:AO16" si="3">ROUND(AN9/1000,2)</f>
        <v>#REF!</v>
      </c>
      <c r="AP9" s="1">
        <v>21888.75</v>
      </c>
      <c r="AQ9" s="19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5">F10*G10*H10*J10*I10</f>
        <v>#REF!</v>
      </c>
      <c r="L10" s="261"/>
      <c r="M10" s="261"/>
      <c r="N10" s="263"/>
      <c r="O10" s="261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8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39">
        <v>4919311.38</v>
      </c>
      <c r="AF10" s="141" t="e">
        <f t="shared" ref="AF10:AF22" si="11">P10-AE10</f>
        <v>#REF!</v>
      </c>
      <c r="AG10" s="60" t="e">
        <f t="shared" ref="AG10:AG20" si="12">ROUND(AF10*10/1000,3)</f>
        <v>#REF!</v>
      </c>
      <c r="AH10" s="141" t="e">
        <f t="shared" ref="AH10:AH20" si="13">ROUND(Q10/1000,2)</f>
        <v>#REF!</v>
      </c>
      <c r="AL10" s="195">
        <v>4876782.2699999996</v>
      </c>
      <c r="AM10" s="195" t="e">
        <f t="shared" ref="AM10:AM20" si="14">P10-AL10</f>
        <v>#REF!</v>
      </c>
      <c r="AN10" s="197" t="e">
        <f t="shared" ref="AN10:AN20" si="15">AM10*3</f>
        <v>#REF!</v>
      </c>
      <c r="AO10" s="1" t="e">
        <f t="shared" si="3"/>
        <v>#REF!</v>
      </c>
      <c r="AP10" s="252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5"/>
        <v>#REF!</v>
      </c>
      <c r="L11" s="261"/>
      <c r="M11" s="261"/>
      <c r="N11" s="263"/>
      <c r="O11" s="261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8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39">
        <v>1584940.64</v>
      </c>
      <c r="AF11" s="141" t="e">
        <f t="shared" si="11"/>
        <v>#REF!</v>
      </c>
      <c r="AG11" s="60" t="e">
        <f t="shared" si="12"/>
        <v>#REF!</v>
      </c>
      <c r="AH11" s="141" t="e">
        <f t="shared" si="13"/>
        <v>#REF!</v>
      </c>
      <c r="AL11" s="195">
        <v>1567084.2</v>
      </c>
      <c r="AM11" s="195" t="e">
        <f t="shared" si="14"/>
        <v>#REF!</v>
      </c>
      <c r="AN11" s="197" t="e">
        <f t="shared" si="15"/>
        <v>#REF!</v>
      </c>
      <c r="AO11" s="1" t="e">
        <f t="shared" si="3"/>
        <v>#REF!</v>
      </c>
      <c r="AP11" s="252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5"/>
        <v>#REF!</v>
      </c>
      <c r="L12" s="261"/>
      <c r="M12" s="261"/>
      <c r="N12" s="263"/>
      <c r="O12" s="261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8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39">
        <v>5108909.84</v>
      </c>
      <c r="AF12" s="141" t="e">
        <f t="shared" si="11"/>
        <v>#REF!</v>
      </c>
      <c r="AG12" s="60" t="e">
        <f t="shared" si="12"/>
        <v>#REF!</v>
      </c>
      <c r="AH12" s="141" t="e">
        <f>ROUND(Q12/1000,2)-0.01</f>
        <v>#REF!</v>
      </c>
      <c r="AL12" s="195">
        <v>5014770.9000000004</v>
      </c>
      <c r="AM12" s="195" t="e">
        <f t="shared" si="14"/>
        <v>#REF!</v>
      </c>
      <c r="AN12" s="197" t="e">
        <f t="shared" si="15"/>
        <v>#REF!</v>
      </c>
      <c r="AO12" s="1" t="e">
        <f t="shared" si="3"/>
        <v>#REF!</v>
      </c>
      <c r="AP12" s="252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5"/>
        <v>#REF!</v>
      </c>
      <c r="L13" s="261"/>
      <c r="M13" s="261"/>
      <c r="N13" s="263"/>
      <c r="O13" s="261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8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39">
        <v>2770699.65</v>
      </c>
      <c r="AF13" s="141" t="e">
        <f t="shared" si="11"/>
        <v>#REF!</v>
      </c>
      <c r="AG13" s="60" t="e">
        <f t="shared" si="12"/>
        <v>#REF!</v>
      </c>
      <c r="AH13" s="141" t="e">
        <f>ROUND(Q13/1000,2)-0.01</f>
        <v>#REF!</v>
      </c>
      <c r="AL13" s="195">
        <v>2732377.96</v>
      </c>
      <c r="AM13" s="195" t="e">
        <f t="shared" si="14"/>
        <v>#REF!</v>
      </c>
      <c r="AN13" s="197" t="e">
        <f t="shared" si="15"/>
        <v>#REF!</v>
      </c>
      <c r="AO13" s="1" t="e">
        <f t="shared" si="3"/>
        <v>#REF!</v>
      </c>
      <c r="AP13" s="252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5"/>
        <v>#REF!</v>
      </c>
      <c r="L14" s="261"/>
      <c r="M14" s="261"/>
      <c r="N14" s="263"/>
      <c r="O14" s="261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8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5"/>
        <v>#REF!</v>
      </c>
      <c r="AO14" s="1" t="e">
        <f t="shared" si="3"/>
        <v>#REF!</v>
      </c>
      <c r="AP14" s="252"/>
      <c r="AQ14" s="1" t="e">
        <f t="shared" si="17"/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4.1276000000000002</v>
      </c>
      <c r="K15" s="131" t="e">
        <f t="shared" si="5"/>
        <v>#REF!</v>
      </c>
      <c r="L15" s="169" t="e">
        <f>U15/W15</f>
        <v>#REF!</v>
      </c>
      <c r="M15" s="169" t="e">
        <f>D15*L15</f>
        <v>#REF!</v>
      </c>
      <c r="N15" s="263"/>
      <c r="O15" s="16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5"/>
        <v>#REF!</v>
      </c>
      <c r="AO15" s="1" t="e">
        <f t="shared" si="3"/>
        <v>#REF!</v>
      </c>
    </row>
    <row r="16" spans="1:44" ht="43.9" customHeight="1" x14ac:dyDescent="0.3">
      <c r="B16" s="158">
        <v>7</v>
      </c>
      <c r="C16" s="160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4.2016999999999998</v>
      </c>
      <c r="K16" s="123" t="e">
        <f t="shared" si="5"/>
        <v>#REF!</v>
      </c>
      <c r="L16" s="169" t="e">
        <f>U16/W16</f>
        <v>#REF!</v>
      </c>
      <c r="M16" s="169" t="e">
        <f>D16*L16</f>
        <v>#REF!</v>
      </c>
      <c r="N16" s="263"/>
      <c r="O16" s="16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8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39">
        <v>2391502.73</v>
      </c>
      <c r="AF16" s="141" t="e">
        <f t="shared" si="11"/>
        <v>#REF!</v>
      </c>
      <c r="AG16" s="60" t="e">
        <f t="shared" si="12"/>
        <v>#REF!</v>
      </c>
      <c r="AH16" s="141" t="e">
        <f t="shared" si="13"/>
        <v>#REF!</v>
      </c>
      <c r="AL16" s="195">
        <v>9822671.6400000006</v>
      </c>
      <c r="AM16" s="195" t="e">
        <f t="shared" si="14"/>
        <v>#REF!</v>
      </c>
      <c r="AN16" s="19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5"/>
        <v>#REF!</v>
      </c>
      <c r="L17" s="253" t="e">
        <f>V20/X20</f>
        <v>#REF!</v>
      </c>
      <c r="M17" s="253" t="e">
        <f>ROUND(D18*L17,2)</f>
        <v>#REF!</v>
      </c>
      <c r="N17" s="263"/>
      <c r="O17" s="253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62">
        <f>1020725.2*5</f>
        <v>5103626</v>
      </c>
      <c r="T17" s="154" t="e">
        <f t="shared" si="8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4"/>
        <v>#REF!</v>
      </c>
      <c r="AN17" s="19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5"/>
        <v>#REF!</v>
      </c>
      <c r="L18" s="254"/>
      <c r="M18" s="254"/>
      <c r="N18" s="263"/>
      <c r="O18" s="254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62">
        <f>8330355.19*5</f>
        <v>41651775.950000003</v>
      </c>
      <c r="T18" s="154" t="e">
        <f t="shared" si="8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39">
        <v>8357741.0300000003</v>
      </c>
      <c r="AF18" s="141" t="e">
        <f t="shared" si="11"/>
        <v>#REF!</v>
      </c>
      <c r="AG18" s="60" t="e">
        <f t="shared" si="12"/>
        <v>#REF!</v>
      </c>
      <c r="AH18" s="141" t="e">
        <f t="shared" si="13"/>
        <v>#REF!</v>
      </c>
      <c r="AL18" s="195">
        <v>8330622.2199999997</v>
      </c>
      <c r="AM18" s="195" t="e">
        <f t="shared" si="14"/>
        <v>#REF!</v>
      </c>
      <c r="AN18" s="19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5"/>
        <v>#REF!</v>
      </c>
      <c r="L19" s="254"/>
      <c r="M19" s="254"/>
      <c r="N19" s="263"/>
      <c r="O19" s="254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62">
        <f>7095244.85*5</f>
        <v>35476224.25</v>
      </c>
      <c r="T19" s="154" t="e">
        <f t="shared" si="8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39">
        <v>7133909.4000000004</v>
      </c>
      <c r="AF19" s="141" t="e">
        <f t="shared" si="11"/>
        <v>#REF!</v>
      </c>
      <c r="AG19" s="60" t="e">
        <f t="shared" si="12"/>
        <v>#REF!</v>
      </c>
      <c r="AH19" s="141" t="e">
        <f t="shared" si="13"/>
        <v>#REF!</v>
      </c>
      <c r="AL19" s="195">
        <v>7095472.2800000003</v>
      </c>
      <c r="AM19" s="195" t="e">
        <f t="shared" si="14"/>
        <v>#REF!</v>
      </c>
      <c r="AN19" s="19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5"/>
        <v>#REF!</v>
      </c>
      <c r="L20" s="255"/>
      <c r="M20" s="255"/>
      <c r="N20" s="264"/>
      <c r="O20" s="255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64">
        <f>4735365.42*5</f>
        <v>23676827.100000001</v>
      </c>
      <c r="T20" s="154" t="e">
        <f t="shared" si="8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39">
        <v>4771903.41</v>
      </c>
      <c r="AF20" s="141" t="e">
        <f t="shared" si="11"/>
        <v>#REF!</v>
      </c>
      <c r="AG20" s="60" t="e">
        <f t="shared" si="12"/>
        <v>#REF!</v>
      </c>
      <c r="AH20" s="141" t="e">
        <f t="shared" si="13"/>
        <v>#REF!</v>
      </c>
      <c r="AL20" s="195">
        <v>4735517.22</v>
      </c>
      <c r="AM20" s="195" t="e">
        <f t="shared" si="14"/>
        <v>#REF!</v>
      </c>
      <c r="AN20" s="19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1"/>
        <v>0</v>
      </c>
      <c r="AG21" s="60"/>
      <c r="AH21" s="141"/>
      <c r="AO21" s="10" t="e">
        <f>SUM(AO9:AO20)</f>
        <v>#REF!</v>
      </c>
      <c r="AP21" s="198" t="s">
        <v>74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1"/>
        <v>#REF!</v>
      </c>
      <c r="AG22" s="142" t="e">
        <f>SUM(AG9:AG21)</f>
        <v>#REF!</v>
      </c>
      <c r="AH22" s="141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39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271"/>
      <c r="P1" s="271"/>
      <c r="Q1" s="271"/>
      <c r="R1" s="271"/>
      <c r="S1" s="175"/>
      <c r="T1" s="175"/>
    </row>
    <row r="2" spans="1:43" ht="22.5" customHeight="1" x14ac:dyDescent="0.3">
      <c r="O2" s="272"/>
      <c r="P2" s="272"/>
      <c r="Q2" s="272"/>
      <c r="R2" s="272"/>
      <c r="S2" s="176"/>
      <c r="T2" s="176"/>
    </row>
    <row r="3" spans="1:43" ht="48" customHeight="1" x14ac:dyDescent="0.3">
      <c r="C3" s="273" t="s">
        <v>61</v>
      </c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2"/>
      <c r="R3" s="2" t="s">
        <v>16</v>
      </c>
      <c r="S3" s="2"/>
      <c r="T3" s="2"/>
    </row>
    <row r="4" spans="1:43" s="3" customFormat="1" ht="43.9" customHeight="1" x14ac:dyDescent="0.3">
      <c r="B4" s="274" t="s">
        <v>7</v>
      </c>
      <c r="C4" s="274" t="s">
        <v>8</v>
      </c>
      <c r="D4" s="275" t="s">
        <v>52</v>
      </c>
      <c r="E4" s="275" t="s">
        <v>58</v>
      </c>
      <c r="F4" s="278" t="s">
        <v>10</v>
      </c>
      <c r="G4" s="279"/>
      <c r="H4" s="279"/>
      <c r="I4" s="279"/>
      <c r="J4" s="279"/>
      <c r="K4" s="279"/>
      <c r="L4" s="279"/>
      <c r="M4" s="265" t="s">
        <v>38</v>
      </c>
      <c r="N4" s="265" t="s">
        <v>42</v>
      </c>
      <c r="O4" s="265" t="s">
        <v>28</v>
      </c>
      <c r="P4" s="268" t="s">
        <v>53</v>
      </c>
      <c r="Q4" s="268" t="s">
        <v>29</v>
      </c>
      <c r="R4" s="268" t="s">
        <v>17</v>
      </c>
      <c r="S4" s="63"/>
      <c r="T4" s="63"/>
      <c r="AE4" s="140"/>
      <c r="AF4" s="140"/>
      <c r="AH4" s="140"/>
      <c r="AL4" s="182"/>
      <c r="AM4" s="182"/>
      <c r="AN4" s="182"/>
    </row>
    <row r="5" spans="1:43" s="4" customFormat="1" ht="69" customHeight="1" x14ac:dyDescent="0.3">
      <c r="B5" s="274"/>
      <c r="C5" s="274"/>
      <c r="D5" s="276"/>
      <c r="E5" s="276"/>
      <c r="F5" s="265" t="s">
        <v>11</v>
      </c>
      <c r="G5" s="265" t="s">
        <v>48</v>
      </c>
      <c r="H5" s="278" t="s">
        <v>63</v>
      </c>
      <c r="I5" s="279"/>
      <c r="J5" s="280"/>
      <c r="K5" s="268" t="s">
        <v>36</v>
      </c>
      <c r="L5" s="268" t="s">
        <v>37</v>
      </c>
      <c r="M5" s="266"/>
      <c r="N5" s="266"/>
      <c r="O5" s="266"/>
      <c r="P5" s="269"/>
      <c r="Q5" s="269"/>
      <c r="R5" s="269"/>
      <c r="S5" s="63"/>
      <c r="T5" s="256" t="s">
        <v>62</v>
      </c>
      <c r="AE5" s="140"/>
      <c r="AF5" s="140"/>
      <c r="AH5" s="140"/>
      <c r="AL5" s="193"/>
      <c r="AM5" s="193"/>
      <c r="AN5" s="193"/>
    </row>
    <row r="6" spans="1:43" s="4" customFormat="1" ht="78" customHeight="1" x14ac:dyDescent="0.3">
      <c r="B6" s="274"/>
      <c r="C6" s="274"/>
      <c r="D6" s="277"/>
      <c r="E6" s="277"/>
      <c r="F6" s="267"/>
      <c r="G6" s="267"/>
      <c r="H6" s="177" t="s">
        <v>69</v>
      </c>
      <c r="I6" s="177" t="s">
        <v>64</v>
      </c>
      <c r="J6" s="177" t="s">
        <v>65</v>
      </c>
      <c r="K6" s="270"/>
      <c r="L6" s="270"/>
      <c r="M6" s="267"/>
      <c r="N6" s="267"/>
      <c r="O6" s="267"/>
      <c r="P6" s="270"/>
      <c r="Q6" s="270"/>
      <c r="R6" s="270"/>
      <c r="S6" s="63"/>
      <c r="T6" s="256"/>
      <c r="AE6" s="140"/>
      <c r="AF6" s="140"/>
      <c r="AH6" s="140"/>
      <c r="AL6" s="193"/>
      <c r="AM6" s="193"/>
      <c r="AN6" s="193"/>
    </row>
    <row r="7" spans="1:43" s="5" customFormat="1" ht="42.75" customHeight="1" x14ac:dyDescent="0.3">
      <c r="B7" s="274"/>
      <c r="C7" s="274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56"/>
      <c r="U7" s="257" t="s">
        <v>18</v>
      </c>
      <c r="V7" s="258"/>
      <c r="AE7" s="139"/>
      <c r="AF7" s="139"/>
      <c r="AH7" s="139" t="s">
        <v>59</v>
      </c>
      <c r="AL7" s="259" t="s">
        <v>60</v>
      </c>
      <c r="AM7" s="259"/>
      <c r="AN7" s="180"/>
      <c r="AO7" s="159" t="s">
        <v>70</v>
      </c>
      <c r="AP7" s="159"/>
    </row>
    <row r="8" spans="1:43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60" t="e">
        <f>V14/X14</f>
        <v>#REF!</v>
      </c>
      <c r="M9" s="260" t="e">
        <f>D9*L9</f>
        <v>#REF!</v>
      </c>
      <c r="N9" s="262" t="e">
        <f>R22/R23</f>
        <v>#REF!</v>
      </c>
      <c r="O9" s="260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>
        <v>21888750</v>
      </c>
      <c r="AP9" s="196" t="e">
        <f>AO9-AN9</f>
        <v>#REF!</v>
      </c>
      <c r="AQ9" s="10" t="s">
        <v>71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61"/>
      <c r="M10" s="261"/>
      <c r="N10" s="263"/>
      <c r="O10" s="261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252" t="s">
        <v>72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61"/>
      <c r="M11" s="261"/>
      <c r="N11" s="263"/>
      <c r="O11" s="261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252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61"/>
      <c r="M12" s="261"/>
      <c r="N12" s="263"/>
      <c r="O12" s="261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252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61"/>
      <c r="M13" s="261"/>
      <c r="N13" s="263"/>
      <c r="O13" s="261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252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61"/>
      <c r="M14" s="261"/>
      <c r="N14" s="263"/>
      <c r="O14" s="261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252"/>
    </row>
    <row r="15" spans="1:43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67">
        <v>1</v>
      </c>
      <c r="J15" s="172">
        <v>4.1514499999999996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63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4"/>
        <v>#REF!</v>
      </c>
    </row>
    <row r="16" spans="1:43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3">
        <v>1.0707</v>
      </c>
      <c r="I16" s="166">
        <v>1.1734</v>
      </c>
      <c r="J16" s="166">
        <v>4.2266500000000002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63"/>
      <c r="O16" s="16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53" t="e">
        <f>V20/X20</f>
        <v>#REF!</v>
      </c>
      <c r="M17" s="253" t="e">
        <f>ROUND(D18*L17,2)</f>
        <v>#REF!</v>
      </c>
      <c r="N17" s="263"/>
      <c r="O17" s="253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1020725.2*5</f>
        <v>5103626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54"/>
      <c r="M18" s="254"/>
      <c r="N18" s="263"/>
      <c r="O18" s="254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62">
        <f>8330355.19*5</f>
        <v>41651775.950000003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54"/>
      <c r="M19" s="254"/>
      <c r="N19" s="263"/>
      <c r="O19" s="254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62">
        <f>7095244.85*5</f>
        <v>35476224.25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55"/>
      <c r="M20" s="255"/>
      <c r="N20" s="264"/>
      <c r="O20" s="255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64">
        <f>4735365.42*5</f>
        <v>23676827.100000001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</row>
    <row r="23" spans="1:40" ht="42.75" customHeight="1" x14ac:dyDescent="0.3">
      <c r="B23" s="21"/>
      <c r="C23" s="21"/>
      <c r="D23" s="145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39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3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271"/>
      <c r="N1" s="271"/>
      <c r="O1" s="271"/>
      <c r="P1" s="271"/>
      <c r="Q1" s="115"/>
    </row>
    <row r="2" spans="1:22" ht="22.5" customHeight="1" x14ac:dyDescent="0.3">
      <c r="M2" s="272"/>
      <c r="N2" s="272"/>
      <c r="O2" s="272"/>
      <c r="P2" s="272"/>
      <c r="Q2" s="116"/>
    </row>
    <row r="3" spans="1:22" ht="48" customHeight="1" x14ac:dyDescent="0.3">
      <c r="C3" s="273" t="s">
        <v>55</v>
      </c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"/>
      <c r="P3" s="2" t="s">
        <v>16</v>
      </c>
      <c r="Q3" s="2"/>
    </row>
    <row r="4" spans="1:22" s="3" customFormat="1" ht="43.9" customHeight="1" x14ac:dyDescent="0.3">
      <c r="B4" s="274" t="s">
        <v>7</v>
      </c>
      <c r="C4" s="274" t="s">
        <v>8</v>
      </c>
      <c r="D4" s="298" t="s">
        <v>52</v>
      </c>
      <c r="E4" s="275" t="s">
        <v>44</v>
      </c>
      <c r="F4" s="278" t="s">
        <v>10</v>
      </c>
      <c r="G4" s="279"/>
      <c r="H4" s="279"/>
      <c r="I4" s="279"/>
      <c r="J4" s="279"/>
      <c r="K4" s="284" t="s">
        <v>38</v>
      </c>
      <c r="L4" s="284" t="s">
        <v>42</v>
      </c>
      <c r="M4" s="284" t="s">
        <v>28</v>
      </c>
      <c r="N4" s="285" t="s">
        <v>53</v>
      </c>
      <c r="O4" s="285" t="s">
        <v>29</v>
      </c>
      <c r="P4" s="268" t="s">
        <v>17</v>
      </c>
      <c r="Q4" s="63"/>
    </row>
    <row r="5" spans="1:22" s="4" customFormat="1" ht="144.75" customHeight="1" x14ac:dyDescent="0.3">
      <c r="B5" s="274"/>
      <c r="C5" s="274"/>
      <c r="D5" s="298"/>
      <c r="E5" s="276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284"/>
      <c r="L5" s="284"/>
      <c r="M5" s="284"/>
      <c r="N5" s="285"/>
      <c r="O5" s="285"/>
      <c r="P5" s="270"/>
      <c r="Q5" s="63"/>
    </row>
    <row r="6" spans="1:22" s="5" customFormat="1" ht="42.75" customHeight="1" x14ac:dyDescent="0.3">
      <c r="B6" s="274"/>
      <c r="C6" s="274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257" t="s">
        <v>18</v>
      </c>
      <c r="S6" s="258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281" t="e">
        <f>S15/U15</f>
        <v>#REF!</v>
      </c>
      <c r="K8" s="286" t="e">
        <f>ROUND(D8*J8,2)</f>
        <v>#REF!</v>
      </c>
      <c r="L8" s="289" t="e">
        <f>P20/P21</f>
        <v>#REF!</v>
      </c>
      <c r="M8" s="292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282"/>
      <c r="K9" s="287"/>
      <c r="L9" s="290"/>
      <c r="M9" s="293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282"/>
      <c r="K10" s="287"/>
      <c r="L10" s="290"/>
      <c r="M10" s="293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282"/>
      <c r="K11" s="287"/>
      <c r="L11" s="290"/>
      <c r="M11" s="293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282"/>
      <c r="K12" s="287"/>
      <c r="L12" s="290"/>
      <c r="M12" s="293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282"/>
      <c r="K13" s="287"/>
      <c r="L13" s="290"/>
      <c r="M13" s="293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282"/>
      <c r="K14" s="287"/>
      <c r="L14" s="290"/>
      <c r="M14" s="293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283"/>
      <c r="K15" s="288"/>
      <c r="L15" s="290"/>
      <c r="M15" s="294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281" t="e">
        <f>S19/U19</f>
        <v>#REF!</v>
      </c>
      <c r="K16" s="286" t="e">
        <f>ROUND(D16*J16,2)</f>
        <v>#REF!</v>
      </c>
      <c r="L16" s="290"/>
      <c r="M16" s="295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282"/>
      <c r="K17" s="287"/>
      <c r="L17" s="290"/>
      <c r="M17" s="296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282"/>
      <c r="K18" s="287"/>
      <c r="L18" s="290"/>
      <c r="M18" s="296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283"/>
      <c r="K19" s="288"/>
      <c r="L19" s="291"/>
      <c r="M19" s="297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B4:B6"/>
    <mergeCell ref="C4:C6"/>
    <mergeCell ref="D4:D5"/>
    <mergeCell ref="E4:E5"/>
    <mergeCell ref="F4:J4"/>
    <mergeCell ref="P4:P5"/>
    <mergeCell ref="R6:S6"/>
    <mergeCell ref="M1:P1"/>
    <mergeCell ref="M2:P2"/>
    <mergeCell ref="C3:N3"/>
    <mergeCell ref="K4:K5"/>
    <mergeCell ref="L4:L5"/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V15"/>
  <sheetViews>
    <sheetView tabSelected="1" view="pageBreakPreview" topLeftCell="B1" zoomScale="80" zoomScaleNormal="80" zoomScaleSheetLayoutView="80" workbookViewId="0">
      <selection activeCell="R14" sqref="R14"/>
    </sheetView>
  </sheetViews>
  <sheetFormatPr defaultColWidth="9.140625" defaultRowHeight="15.75" x14ac:dyDescent="0.25"/>
  <cols>
    <col min="1" max="1" width="13.85546875" style="200" hidden="1" customWidth="1"/>
    <col min="2" max="2" width="6.4257812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3.42578125" style="200" customWidth="1"/>
    <col min="7" max="7" width="12" style="203" customWidth="1"/>
    <col min="8" max="8" width="15.7109375" style="203" customWidth="1"/>
    <col min="9" max="9" width="17.7109375" style="200" customWidth="1"/>
    <col min="10" max="10" width="15" style="200" customWidth="1"/>
    <col min="11" max="11" width="20.28515625" style="200" customWidth="1"/>
    <col min="12" max="12" width="18.5703125" style="200" customWidth="1"/>
    <col min="13" max="13" width="23.5703125" style="200" customWidth="1"/>
    <col min="14" max="14" width="22.85546875" style="200" customWidth="1"/>
    <col min="15" max="15" width="18.85546875" style="200" customWidth="1"/>
    <col min="16" max="16" width="17.140625" style="200" customWidth="1"/>
    <col min="17" max="17" width="19.28515625" style="200" customWidth="1"/>
    <col min="18" max="18" width="15" style="200" customWidth="1"/>
    <col min="19" max="19" width="15" style="200" bestFit="1" customWidth="1"/>
    <col min="20" max="20" width="18.85546875" style="200" customWidth="1"/>
    <col min="21" max="21" width="20.85546875" style="200" customWidth="1"/>
    <col min="22" max="22" width="18.42578125" style="200" customWidth="1"/>
    <col min="23" max="16384" width="9.140625" style="200"/>
  </cols>
  <sheetData>
    <row r="1" spans="1:22" ht="18.75" x14ac:dyDescent="0.3">
      <c r="M1" s="319" t="s">
        <v>97</v>
      </c>
      <c r="N1" s="319"/>
    </row>
    <row r="2" spans="1:22" ht="18.75" customHeight="1" x14ac:dyDescent="0.3">
      <c r="L2" s="319" t="s">
        <v>98</v>
      </c>
      <c r="M2" s="319"/>
      <c r="N2" s="319"/>
    </row>
    <row r="3" spans="1:22" ht="18.75" x14ac:dyDescent="0.3">
      <c r="M3" s="319" t="s">
        <v>99</v>
      </c>
      <c r="N3" s="319"/>
    </row>
    <row r="4" spans="1:22" ht="20.25" customHeight="1" x14ac:dyDescent="0.25">
      <c r="L4" s="323"/>
      <c r="M4" s="323"/>
      <c r="N4" s="323"/>
    </row>
    <row r="5" spans="1:22" ht="46.5" customHeight="1" x14ac:dyDescent="0.25">
      <c r="C5" s="322" t="s">
        <v>90</v>
      </c>
      <c r="D5" s="322"/>
      <c r="E5" s="322"/>
      <c r="F5" s="322"/>
      <c r="G5" s="322"/>
      <c r="H5" s="322"/>
      <c r="I5" s="322"/>
      <c r="J5" s="322"/>
      <c r="K5" s="322"/>
      <c r="L5" s="322"/>
      <c r="M5" s="322"/>
      <c r="N5" s="322"/>
    </row>
    <row r="6" spans="1:22" ht="22.5" customHeight="1" x14ac:dyDescent="0.25">
      <c r="C6" s="321" t="s">
        <v>101</v>
      </c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321"/>
    </row>
    <row r="7" spans="1:22" ht="24.75" customHeight="1" thickBot="1" x14ac:dyDescent="0.3">
      <c r="C7" s="320"/>
      <c r="D7" s="320"/>
      <c r="E7" s="320"/>
      <c r="F7" s="320"/>
      <c r="G7" s="320"/>
      <c r="H7" s="320"/>
      <c r="I7" s="320"/>
      <c r="J7" s="320"/>
      <c r="K7" s="320"/>
      <c r="L7" s="320"/>
      <c r="M7" s="320"/>
      <c r="N7" s="320"/>
    </row>
    <row r="8" spans="1:22" s="201" customFormat="1" ht="32.25" customHeight="1" x14ac:dyDescent="0.25">
      <c r="B8" s="299" t="s">
        <v>7</v>
      </c>
      <c r="C8" s="302" t="s">
        <v>8</v>
      </c>
      <c r="D8" s="314" t="s">
        <v>83</v>
      </c>
      <c r="E8" s="327" t="s">
        <v>102</v>
      </c>
      <c r="F8" s="333" t="s">
        <v>87</v>
      </c>
      <c r="G8" s="334"/>
      <c r="H8" s="330" t="s">
        <v>85</v>
      </c>
      <c r="I8" s="305" t="s">
        <v>80</v>
      </c>
      <c r="J8" s="305" t="s">
        <v>42</v>
      </c>
      <c r="K8" s="305" t="s">
        <v>75</v>
      </c>
      <c r="L8" s="308" t="s">
        <v>79</v>
      </c>
      <c r="M8" s="311" t="s">
        <v>100</v>
      </c>
      <c r="N8" s="311" t="s">
        <v>93</v>
      </c>
      <c r="O8" s="236" t="s">
        <v>94</v>
      </c>
    </row>
    <row r="9" spans="1:22" s="202" customFormat="1" ht="69" customHeight="1" x14ac:dyDescent="0.25">
      <c r="B9" s="300"/>
      <c r="C9" s="303"/>
      <c r="D9" s="315"/>
      <c r="E9" s="328"/>
      <c r="F9" s="335"/>
      <c r="G9" s="336"/>
      <c r="H9" s="331"/>
      <c r="I9" s="306"/>
      <c r="J9" s="306"/>
      <c r="K9" s="306"/>
      <c r="L9" s="309"/>
      <c r="M9" s="312"/>
      <c r="N9" s="312"/>
      <c r="O9" s="317" t="s">
        <v>96</v>
      </c>
    </row>
    <row r="10" spans="1:22" s="202" customFormat="1" ht="109.5" customHeight="1" x14ac:dyDescent="0.25">
      <c r="B10" s="300"/>
      <c r="C10" s="303"/>
      <c r="D10" s="316"/>
      <c r="E10" s="329"/>
      <c r="F10" s="337"/>
      <c r="G10" s="338"/>
      <c r="H10" s="332"/>
      <c r="I10" s="307"/>
      <c r="J10" s="307"/>
      <c r="K10" s="307"/>
      <c r="L10" s="310"/>
      <c r="M10" s="313"/>
      <c r="N10" s="313"/>
      <c r="O10" s="318"/>
    </row>
    <row r="11" spans="1:22" s="203" customFormat="1" ht="21" customHeight="1" x14ac:dyDescent="0.25">
      <c r="B11" s="301"/>
      <c r="C11" s="304"/>
      <c r="D11" s="241" t="s">
        <v>84</v>
      </c>
      <c r="E11" s="204" t="s">
        <v>77</v>
      </c>
      <c r="F11" s="216" t="s">
        <v>91</v>
      </c>
      <c r="G11" s="7" t="s">
        <v>92</v>
      </c>
      <c r="H11" s="216" t="s">
        <v>86</v>
      </c>
      <c r="I11" s="206" t="s">
        <v>76</v>
      </c>
      <c r="J11" s="206" t="s">
        <v>41</v>
      </c>
      <c r="K11" s="206" t="s">
        <v>88</v>
      </c>
      <c r="L11" s="214" t="s">
        <v>51</v>
      </c>
      <c r="M11" s="206" t="s">
        <v>78</v>
      </c>
      <c r="N11" s="7" t="s">
        <v>89</v>
      </c>
      <c r="O11" s="7" t="s">
        <v>95</v>
      </c>
      <c r="P11" s="237"/>
      <c r="Q11" s="207"/>
      <c r="R11" s="159"/>
      <c r="S11" s="159"/>
    </row>
    <row r="12" spans="1:22" s="203" customFormat="1" ht="21" customHeight="1" x14ac:dyDescent="0.25">
      <c r="B12" s="218">
        <v>1</v>
      </c>
      <c r="C12" s="238">
        <v>2</v>
      </c>
      <c r="D12" s="218">
        <v>3</v>
      </c>
      <c r="E12" s="204">
        <v>4</v>
      </c>
      <c r="F12" s="110">
        <v>5</v>
      </c>
      <c r="G12" s="205">
        <v>6</v>
      </c>
      <c r="H12" s="110">
        <v>7</v>
      </c>
      <c r="I12" s="205">
        <v>8</v>
      </c>
      <c r="J12" s="205">
        <v>9</v>
      </c>
      <c r="K12" s="205">
        <v>10</v>
      </c>
      <c r="L12" s="215">
        <v>11</v>
      </c>
      <c r="M12" s="205">
        <v>12</v>
      </c>
      <c r="N12" s="205">
        <v>13</v>
      </c>
      <c r="O12" s="233">
        <v>14</v>
      </c>
    </row>
    <row r="13" spans="1:22" ht="55.5" customHeight="1" x14ac:dyDescent="0.25">
      <c r="A13" s="200">
        <v>1343001</v>
      </c>
      <c r="B13" s="219">
        <v>1</v>
      </c>
      <c r="C13" s="239" t="s">
        <v>22</v>
      </c>
      <c r="D13" s="242">
        <v>1204.0202719779077</v>
      </c>
      <c r="E13" s="208">
        <v>19130</v>
      </c>
      <c r="F13" s="227">
        <v>1.1660255813027887</v>
      </c>
      <c r="G13" s="229">
        <v>1</v>
      </c>
      <c r="H13" s="230">
        <v>1</v>
      </c>
      <c r="I13" s="213">
        <v>1403.9184375333814</v>
      </c>
      <c r="J13" s="324">
        <v>0.96625050000000001</v>
      </c>
      <c r="K13" s="226">
        <v>1.4854820839118621</v>
      </c>
      <c r="L13" s="217">
        <v>2015.1112599999999</v>
      </c>
      <c r="M13" s="209">
        <v>38549078.399999999</v>
      </c>
      <c r="N13" s="209">
        <v>398576754.44999999</v>
      </c>
      <c r="O13" s="234">
        <v>2906434</v>
      </c>
      <c r="P13" s="210"/>
      <c r="Q13" s="210"/>
      <c r="R13" s="211"/>
      <c r="T13" s="211"/>
      <c r="U13" s="211"/>
      <c r="V13" s="212"/>
    </row>
    <row r="14" spans="1:22" ht="36" customHeight="1" x14ac:dyDescent="0.25">
      <c r="B14" s="219">
        <v>2</v>
      </c>
      <c r="C14" s="239" t="s">
        <v>81</v>
      </c>
      <c r="D14" s="242">
        <v>1204.0202719779077</v>
      </c>
      <c r="E14" s="208">
        <v>41093</v>
      </c>
      <c r="F14" s="227">
        <v>1.4040903709591901</v>
      </c>
      <c r="G14" s="229">
        <v>1.113</v>
      </c>
      <c r="H14" s="230">
        <v>1</v>
      </c>
      <c r="I14" s="213">
        <v>1881.5857898704398</v>
      </c>
      <c r="J14" s="325"/>
      <c r="K14" s="226">
        <v>1.1963956595071326</v>
      </c>
      <c r="L14" s="217">
        <v>2175.14687</v>
      </c>
      <c r="M14" s="209">
        <v>89383310.329999998</v>
      </c>
      <c r="N14" s="209">
        <v>933326568.14999998</v>
      </c>
      <c r="O14" s="234">
        <v>6170254</v>
      </c>
      <c r="P14" s="210"/>
      <c r="Q14" s="210"/>
      <c r="R14" s="211"/>
      <c r="T14" s="211"/>
      <c r="U14" s="211"/>
      <c r="V14" s="212"/>
    </row>
    <row r="15" spans="1:22" ht="41.25" customHeight="1" thickBot="1" x14ac:dyDescent="0.3">
      <c r="B15" s="220">
        <v>3</v>
      </c>
      <c r="C15" s="240" t="s">
        <v>82</v>
      </c>
      <c r="D15" s="243">
        <v>1204.0202719779077</v>
      </c>
      <c r="E15" s="221">
        <v>72721</v>
      </c>
      <c r="F15" s="228">
        <v>0.70218022190896501</v>
      </c>
      <c r="G15" s="231">
        <v>1</v>
      </c>
      <c r="H15" s="232">
        <v>1</v>
      </c>
      <c r="I15" s="223">
        <v>845.43922176033959</v>
      </c>
      <c r="J15" s="326"/>
      <c r="K15" s="222">
        <v>1.3227822559644749</v>
      </c>
      <c r="L15" s="224">
        <v>1080.5888600000001</v>
      </c>
      <c r="M15" s="225">
        <v>78581502.489999995</v>
      </c>
      <c r="N15" s="225">
        <v>671388415.28999996</v>
      </c>
      <c r="O15" s="235">
        <v>10766712</v>
      </c>
      <c r="P15" s="210"/>
      <c r="Q15" s="210"/>
      <c r="R15" s="211"/>
      <c r="T15" s="211"/>
      <c r="U15" s="211"/>
      <c r="V15" s="212"/>
    </row>
  </sheetData>
  <mergeCells count="21">
    <mergeCell ref="J13:J15"/>
    <mergeCell ref="K8:K10"/>
    <mergeCell ref="E8:E10"/>
    <mergeCell ref="H8:H10"/>
    <mergeCell ref="F8:G10"/>
    <mergeCell ref="M8:M10"/>
    <mergeCell ref="N8:N10"/>
    <mergeCell ref="D8:D10"/>
    <mergeCell ref="O9:O10"/>
    <mergeCell ref="M1:N1"/>
    <mergeCell ref="M3:N3"/>
    <mergeCell ref="C7:N7"/>
    <mergeCell ref="C6:N6"/>
    <mergeCell ref="C5:N5"/>
    <mergeCell ref="L4:N4"/>
    <mergeCell ref="L2:N2"/>
    <mergeCell ref="B8:B11"/>
    <mergeCell ref="C8:C11"/>
    <mergeCell ref="I8:I10"/>
    <mergeCell ref="J8:J10"/>
    <mergeCell ref="L8:L10"/>
  </mergeCells>
  <pageMargins left="0.62992125984251968" right="0.15748031496062992" top="0.74803149606299213" bottom="0.39370078740157483" header="0.15748031496062992" footer="0.15748031496062992"/>
  <pageSetup paperSize="9" scale="5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43" t="s">
        <v>45</v>
      </c>
      <c r="D1" s="343"/>
      <c r="E1" s="343"/>
      <c r="F1" s="343"/>
      <c r="G1" s="343"/>
      <c r="H1" s="343"/>
      <c r="I1" s="343"/>
      <c r="J1" s="115"/>
      <c r="K1" s="115"/>
    </row>
    <row r="2" spans="2:22" ht="22.5" customHeight="1" x14ac:dyDescent="0.3">
      <c r="C2" s="343"/>
      <c r="D2" s="343"/>
      <c r="E2" s="343"/>
      <c r="F2" s="343"/>
      <c r="G2" s="343"/>
      <c r="H2" s="343"/>
      <c r="I2" s="343"/>
      <c r="J2" s="116"/>
      <c r="K2" s="116"/>
    </row>
    <row r="3" spans="2:22" ht="37.5" customHeight="1" x14ac:dyDescent="0.3">
      <c r="C3" s="273"/>
      <c r="D3" s="273"/>
      <c r="E3" s="273"/>
      <c r="F3" s="273"/>
      <c r="G3" s="273"/>
      <c r="H3" s="273"/>
      <c r="I3" s="273"/>
      <c r="J3" s="122"/>
      <c r="K3" s="122"/>
    </row>
    <row r="4" spans="2:22" s="3" customFormat="1" ht="43.9" customHeight="1" x14ac:dyDescent="0.3">
      <c r="B4" s="344" t="s">
        <v>7</v>
      </c>
      <c r="C4" s="344" t="s">
        <v>8</v>
      </c>
      <c r="D4" s="344" t="s">
        <v>9</v>
      </c>
      <c r="E4" s="344" t="s">
        <v>27</v>
      </c>
      <c r="F4" s="344" t="s">
        <v>19</v>
      </c>
      <c r="G4" s="344" t="s">
        <v>21</v>
      </c>
      <c r="H4" s="284" t="s">
        <v>20</v>
      </c>
      <c r="I4" s="284"/>
      <c r="J4" s="52"/>
      <c r="K4" s="52"/>
    </row>
    <row r="5" spans="2:22" s="4" customFormat="1" ht="62.25" customHeight="1" x14ac:dyDescent="0.3">
      <c r="B5" s="345"/>
      <c r="C5" s="345"/>
      <c r="D5" s="345"/>
      <c r="E5" s="345"/>
      <c r="F5" s="345"/>
      <c r="G5" s="345"/>
      <c r="H5" s="284"/>
      <c r="I5" s="284"/>
      <c r="J5" s="52"/>
      <c r="K5" s="52"/>
    </row>
    <row r="6" spans="2:22" s="4" customFormat="1" ht="49.5" customHeight="1" x14ac:dyDescent="0.3">
      <c r="B6" s="346"/>
      <c r="C6" s="346"/>
      <c r="D6" s="346"/>
      <c r="E6" s="346"/>
      <c r="F6" s="346"/>
      <c r="G6" s="346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39" t="e">
        <f>K10/L10</f>
        <v>#REF!</v>
      </c>
      <c r="I8" s="339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40"/>
      <c r="I9" s="340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41"/>
      <c r="I10" s="341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42" t="e">
        <f>K12/L12</f>
        <v>#REF!</v>
      </c>
      <c r="I11" s="342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42"/>
      <c r="I12" s="342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42" t="e">
        <f>K16/L16</f>
        <v>#REF!</v>
      </c>
      <c r="I13" s="339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42"/>
      <c r="I14" s="340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42"/>
      <c r="I15" s="340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42"/>
      <c r="I16" s="341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39" t="e">
        <f>K19/L19</f>
        <v>#REF!</v>
      </c>
      <c r="I17" s="339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40"/>
      <c r="I18" s="340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41"/>
      <c r="I19" s="340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B4:B6"/>
    <mergeCell ref="C4:C6"/>
    <mergeCell ref="D4:D6"/>
    <mergeCell ref="E4:E6"/>
    <mergeCell ref="F4:F6"/>
    <mergeCell ref="G4:G6"/>
    <mergeCell ref="H4:I5"/>
    <mergeCell ref="H17:H19"/>
    <mergeCell ref="I17:I19"/>
    <mergeCell ref="H11:H12"/>
    <mergeCell ref="I11:I12"/>
    <mergeCell ref="H8:H10"/>
    <mergeCell ref="I8:I10"/>
    <mergeCell ref="H13:H16"/>
    <mergeCell ref="I13:I1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43" t="s">
        <v>57</v>
      </c>
      <c r="D1" s="343"/>
      <c r="E1" s="343"/>
      <c r="F1" s="343"/>
      <c r="G1" s="343"/>
      <c r="H1" s="343"/>
      <c r="I1" s="343"/>
      <c r="J1" s="45"/>
      <c r="K1" s="58"/>
    </row>
    <row r="2" spans="2:22" ht="22.5" customHeight="1" x14ac:dyDescent="0.3">
      <c r="C2" s="343"/>
      <c r="D2" s="343"/>
      <c r="E2" s="343"/>
      <c r="F2" s="343"/>
      <c r="G2" s="343"/>
      <c r="H2" s="343"/>
      <c r="I2" s="343"/>
      <c r="J2" s="46"/>
      <c r="K2" s="59"/>
    </row>
    <row r="3" spans="2:22" ht="37.5" customHeight="1" x14ac:dyDescent="0.3">
      <c r="C3" s="273"/>
      <c r="D3" s="273"/>
      <c r="E3" s="273"/>
      <c r="F3" s="273"/>
      <c r="G3" s="273"/>
      <c r="H3" s="273"/>
      <c r="I3" s="273"/>
      <c r="J3" s="51"/>
      <c r="K3" s="51"/>
    </row>
    <row r="4" spans="2:22" s="3" customFormat="1" ht="43.9" customHeight="1" x14ac:dyDescent="0.3">
      <c r="B4" s="344" t="s">
        <v>7</v>
      </c>
      <c r="C4" s="344" t="s">
        <v>8</v>
      </c>
      <c r="D4" s="344" t="s">
        <v>9</v>
      </c>
      <c r="E4" s="344" t="s">
        <v>27</v>
      </c>
      <c r="F4" s="344" t="s">
        <v>19</v>
      </c>
      <c r="G4" s="344" t="s">
        <v>21</v>
      </c>
      <c r="H4" s="284" t="s">
        <v>20</v>
      </c>
      <c r="I4" s="284"/>
      <c r="J4" s="52"/>
      <c r="K4" s="52"/>
    </row>
    <row r="5" spans="2:22" s="4" customFormat="1" ht="62.25" customHeight="1" x14ac:dyDescent="0.3">
      <c r="B5" s="345"/>
      <c r="C5" s="345"/>
      <c r="D5" s="345"/>
      <c r="E5" s="345"/>
      <c r="F5" s="345"/>
      <c r="G5" s="345"/>
      <c r="H5" s="284"/>
      <c r="I5" s="284"/>
      <c r="J5" s="52"/>
      <c r="K5" s="52"/>
    </row>
    <row r="6" spans="2:22" s="4" customFormat="1" ht="49.5" customHeight="1" x14ac:dyDescent="0.3">
      <c r="B6" s="346"/>
      <c r="C6" s="346"/>
      <c r="D6" s="346"/>
      <c r="E6" s="346"/>
      <c r="F6" s="346"/>
      <c r="G6" s="346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39" t="e">
        <f>ROUND(K10/L10,2)</f>
        <v>#REF!</v>
      </c>
      <c r="I8" s="339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40"/>
      <c r="I9" s="340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41"/>
      <c r="I10" s="341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39" t="e">
        <f>ROUND(K11/L11,2)</f>
        <v>#REF!</v>
      </c>
      <c r="I11" s="339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41"/>
      <c r="I12" s="341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39" t="e">
        <f>ROUND(K14/L14,2)</f>
        <v>#REF!</v>
      </c>
      <c r="I13" s="339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40"/>
      <c r="I14" s="340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41"/>
      <c r="I15" s="341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39" t="e">
        <f>ROUND(K19/L19,2)</f>
        <v>#REF!</v>
      </c>
      <c r="I16" s="339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40"/>
      <c r="I17" s="340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40"/>
      <c r="I18" s="340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41"/>
      <c r="I19" s="341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B4:B6"/>
    <mergeCell ref="C4:C6"/>
    <mergeCell ref="D4:D6"/>
    <mergeCell ref="E4:E6"/>
    <mergeCell ref="F4:F6"/>
    <mergeCell ref="H13:H15"/>
    <mergeCell ref="I13:I15"/>
    <mergeCell ref="H16:H19"/>
    <mergeCell ref="I16:I19"/>
    <mergeCell ref="I8:I10"/>
    <mergeCell ref="C1:I3"/>
    <mergeCell ref="G4:G6"/>
    <mergeCell ref="H4:I5"/>
    <mergeCell ref="H11:H12"/>
    <mergeCell ref="I11:I12"/>
    <mergeCell ref="H8:H10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43" t="s">
        <v>45</v>
      </c>
      <c r="D1" s="343"/>
      <c r="E1" s="343"/>
      <c r="F1" s="343"/>
      <c r="G1" s="343"/>
      <c r="H1" s="343"/>
      <c r="I1" s="343"/>
      <c r="J1" s="115"/>
      <c r="K1" s="115"/>
    </row>
    <row r="2" spans="2:22" ht="22.5" customHeight="1" x14ac:dyDescent="0.3">
      <c r="C2" s="343"/>
      <c r="D2" s="343"/>
      <c r="E2" s="343"/>
      <c r="F2" s="343"/>
      <c r="G2" s="343"/>
      <c r="H2" s="343"/>
      <c r="I2" s="343"/>
      <c r="J2" s="116"/>
      <c r="K2" s="116"/>
    </row>
    <row r="3" spans="2:22" ht="37.5" customHeight="1" x14ac:dyDescent="0.3">
      <c r="C3" s="273"/>
      <c r="D3" s="273"/>
      <c r="E3" s="273"/>
      <c r="F3" s="273"/>
      <c r="G3" s="273"/>
      <c r="H3" s="273"/>
      <c r="I3" s="273"/>
      <c r="J3" s="122"/>
      <c r="K3" s="122"/>
    </row>
    <row r="4" spans="2:22" s="3" customFormat="1" ht="43.9" customHeight="1" x14ac:dyDescent="0.3">
      <c r="B4" s="344" t="s">
        <v>7</v>
      </c>
      <c r="C4" s="344" t="s">
        <v>8</v>
      </c>
      <c r="D4" s="344" t="s">
        <v>9</v>
      </c>
      <c r="E4" s="344" t="s">
        <v>27</v>
      </c>
      <c r="F4" s="344" t="s">
        <v>19</v>
      </c>
      <c r="G4" s="344" t="s">
        <v>21</v>
      </c>
      <c r="H4" s="284" t="s">
        <v>20</v>
      </c>
      <c r="I4" s="284"/>
      <c r="J4" s="52"/>
      <c r="K4" s="52"/>
    </row>
    <row r="5" spans="2:22" s="4" customFormat="1" ht="62.25" customHeight="1" x14ac:dyDescent="0.3">
      <c r="B5" s="345"/>
      <c r="C5" s="345"/>
      <c r="D5" s="345"/>
      <c r="E5" s="345"/>
      <c r="F5" s="345"/>
      <c r="G5" s="345"/>
      <c r="H5" s="284"/>
      <c r="I5" s="284"/>
      <c r="J5" s="52"/>
      <c r="K5" s="52"/>
    </row>
    <row r="6" spans="2:22" s="4" customFormat="1" ht="49.5" customHeight="1" x14ac:dyDescent="0.3">
      <c r="B6" s="346"/>
      <c r="C6" s="346"/>
      <c r="D6" s="346"/>
      <c r="E6" s="346"/>
      <c r="F6" s="346"/>
      <c r="G6" s="346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47" t="e">
        <f>K15/L15</f>
        <v>#REF!</v>
      </c>
      <c r="I8" s="339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48"/>
      <c r="I9" s="340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48"/>
      <c r="I10" s="340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48"/>
      <c r="I11" s="340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48"/>
      <c r="I12" s="340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48"/>
      <c r="I13" s="340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48"/>
      <c r="I14" s="340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49"/>
      <c r="I15" s="341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39" t="e">
        <f>K19/L19</f>
        <v>#REF!</v>
      </c>
      <c r="I16" s="339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40"/>
      <c r="I17" s="340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40"/>
      <c r="I18" s="340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41"/>
      <c r="I19" s="341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B4:B6"/>
    <mergeCell ref="C4:C6"/>
    <mergeCell ref="D4:D6"/>
    <mergeCell ref="E4:E6"/>
    <mergeCell ref="F4:F6"/>
    <mergeCell ref="H8:H15"/>
    <mergeCell ref="I8:I15"/>
    <mergeCell ref="H16:H19"/>
    <mergeCell ref="I16:I19"/>
    <mergeCell ref="C1:I3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19</vt:i4>
      </vt:variant>
    </vt:vector>
  </HeadingPairs>
  <TitlesOfParts>
    <vt:vector size="29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АМП 2022</vt:lpstr>
      <vt:lpstr>тарифы (с плот.) (2)</vt:lpstr>
      <vt:lpstr>тарифы (с плот.)</vt:lpstr>
      <vt:lpstr>тарифы (без плотн) (2)</vt:lpstr>
      <vt:lpstr>тарифы (без плотн)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'АМП 2022'!Заголовки_для_печати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'АМП 2022'!Область_печати</vt:lpstr>
      <vt:lpstr>'Коэф плотности населения'!Область_печати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2021-01-17T22:56:13Z</cp:lastPrinted>
  <dcterms:created xsi:type="dcterms:W3CDTF">2015-02-06T05:02:21Z</dcterms:created>
  <dcterms:modified xsi:type="dcterms:W3CDTF">2022-12-09T05:26:53Z</dcterms:modified>
</cp:coreProperties>
</file>