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1'!$A$1:$G$391</definedName>
    <definedName name="_xlnm.Print_Area" localSheetId="1">'Приложение 2'!$A$1:$F$134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2" l="1"/>
  <c r="E280" i="1"/>
  <c r="E269" i="1"/>
  <c r="E264" i="1"/>
  <c r="E263" i="1"/>
  <c r="E102" i="2" l="1"/>
  <c r="E91" i="2"/>
  <c r="E35" i="2"/>
  <c r="F42" i="1"/>
  <c r="F36" i="1"/>
  <c r="F30" i="1"/>
  <c r="F35" i="1" s="1"/>
  <c r="F29" i="1" s="1"/>
  <c r="E90" i="2" l="1"/>
  <c r="E34" i="2" s="1"/>
  <c r="E273" i="1" l="1"/>
  <c r="E255" i="1"/>
  <c r="F280" i="1" l="1"/>
  <c r="F258" i="1"/>
  <c r="D3" i="2" l="1"/>
  <c r="D2" i="2"/>
  <c r="E274" i="1" l="1"/>
  <c r="F273" i="1"/>
  <c r="F312" i="1" s="1"/>
  <c r="F269" i="1"/>
  <c r="E262" i="1"/>
  <c r="E261" i="1"/>
  <c r="F260" i="1"/>
  <c r="E260" i="1"/>
  <c r="F255" i="1"/>
  <c r="E312" i="1"/>
  <c r="F242" i="1" l="1"/>
  <c r="F232" i="1"/>
  <c r="F222" i="1" l="1"/>
  <c r="F212" i="1"/>
  <c r="F202" i="1"/>
  <c r="F182" i="1"/>
  <c r="F172" i="1"/>
  <c r="F162" i="1"/>
  <c r="F152" i="1"/>
  <c r="F142" i="1"/>
  <c r="F132" i="1"/>
  <c r="F122" i="1"/>
  <c r="F112" i="1"/>
  <c r="F102" i="1"/>
  <c r="F92" i="1"/>
  <c r="F82" i="1"/>
  <c r="F72" i="1"/>
  <c r="F62" i="1" l="1"/>
  <c r="F63" i="1"/>
  <c r="F64" i="1"/>
  <c r="E328" i="1"/>
  <c r="E333" i="1"/>
  <c r="E348" i="1"/>
  <c r="F348" i="1"/>
  <c r="D348" i="1"/>
  <c r="E334" i="1" l="1"/>
  <c r="H312" i="1" s="1"/>
  <c r="F358" i="1" l="1"/>
  <c r="F61" i="1" l="1"/>
  <c r="H36" i="1"/>
  <c r="E109" i="2" l="1"/>
  <c r="H109" i="2" s="1"/>
  <c r="H29" i="1" l="1"/>
  <c r="D7" i="2"/>
</calcChain>
</file>

<file path=xl/sharedStrings.xml><?xml version="1.0" encoding="utf-8"?>
<sst xmlns="http://schemas.openxmlformats.org/spreadsheetml/2006/main" count="880" uniqueCount="355">
  <si>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</si>
  <si>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</si>
  <si>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</si>
  <si>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</si>
  <si>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</si>
  <si>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</si>
  <si>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</si>
  <si>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</si>
  <si>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</si>
  <si>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</si>
  <si>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</si>
  <si>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</si>
  <si>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</si>
  <si>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</si>
  <si>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</si>
  <si>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</si>
  <si>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</si>
  <si>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</si>
  <si>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</si>
  <si>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</si>
  <si>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</si>
  <si>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</si>
  <si>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</si>
  <si>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</si>
  <si>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</si>
  <si>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</si>
  <si>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</si>
  <si>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</si>
  <si>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</si>
  <si>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</si>
  <si>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</si>
  <si>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</si>
  <si>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</si>
  <si>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</si>
  <si>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</si>
  <si>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</si>
  <si>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</si>
  <si>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</si>
  <si>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</si>
  <si>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</si>
  <si>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</si>
  <si>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</si>
  <si>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</si>
  <si>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</si>
  <si>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</si>
  <si>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</si>
  <si>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</si>
  <si>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</si>
  <si>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</si>
  <si>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</si>
  <si>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</si>
  <si>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</si>
  <si>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</si>
  <si>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</si>
  <si>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</si>
  <si>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</si>
  <si>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</si>
  <si>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</si>
  <si>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</si>
  <si>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</si>
  <si>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</si>
  <si>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</si>
  <si>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</si>
  <si>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</si>
  <si>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</si>
  <si>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</si>
  <si>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</si>
  <si>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</si>
  <si>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</si>
  <si>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</si>
  <si>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</si>
  <si>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</si>
  <si>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</si>
  <si>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</si>
  <si>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</si>
  <si>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</si>
  <si>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</si>
  <si>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</si>
  <si>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</si>
  <si>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</si>
  <si>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</si>
  <si>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</si>
  <si>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</si>
  <si>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</si>
  <si>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</si>
  <si>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</si>
  <si>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</si>
  <si>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</si>
  <si>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</si>
  <si>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</si>
  <si>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</si>
  <si>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</si>
  <si>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</si>
  <si>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</si>
  <si>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</si>
  <si>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Эндопротезирование суставов конечностей 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</si>
  <si>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</si>
  <si>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</si>
  <si>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</t>
  </si>
  <si>
    <t>Перитонеальный диализ с использованием автоматизированных технологий</t>
  </si>
  <si>
    <t>A18.30.001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</si>
  <si>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</si>
  <si>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</si>
  <si>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</si>
  <si>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</si>
  <si>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</si>
  <si>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</si>
  <si>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>группа 36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</si>
  <si>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</si>
  <si>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</si>
  <si>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</si>
  <si>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</si>
  <si>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</si>
  <si>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1-3 стентов в сосуд (сосуды)"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</si>
  <si>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</si>
  <si>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</si>
  <si>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</si>
  <si>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</si>
  <si>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</si>
  <si>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</si>
  <si>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</si>
  <si>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</si>
  <si>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</si>
  <si>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</si>
  <si>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</si>
  <si>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</si>
  <si>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</si>
  <si>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</si>
  <si>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</si>
  <si>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</si>
  <si>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</si>
  <si>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</si>
  <si>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</si>
  <si>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</si>
  <si>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</si>
  <si>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</si>
  <si>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</si>
  <si>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</si>
  <si>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</si>
  <si>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</si>
  <si>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</si>
  <si>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</si>
  <si>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</si>
  <si>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</si>
  <si>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</si>
  <si>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</si>
  <si>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</si>
  <si>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</si>
  <si>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</si>
  <si>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</si>
  <si>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</si>
  <si>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</si>
  <si>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</si>
  <si>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</si>
  <si>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2.3.</t>
  </si>
  <si>
    <t>профилактические  осмотры несовершеннолетних</t>
  </si>
  <si>
    <t>2.4.</t>
  </si>
  <si>
    <t>2.5.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</si>
  <si>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</si>
  <si>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</si>
  <si>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</si>
  <si>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</si>
  <si>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</si>
  <si>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</si>
  <si>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</si>
  <si>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</si>
  <si>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</si>
  <si>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</si>
  <si>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</si>
  <si>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</si>
  <si>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</si>
  <si>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</si>
  <si>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</si>
  <si>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</si>
  <si>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</si>
  <si>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</si>
  <si>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</si>
  <si>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</si>
  <si>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</si>
  <si>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</si>
  <si>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</si>
  <si>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</si>
  <si>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</si>
  <si>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</si>
  <si>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</si>
  <si>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</si>
  <si>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</si>
  <si>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</si>
  <si>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</si>
  <si>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</si>
  <si>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</si>
  <si>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</si>
  <si>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</si>
  <si>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</si>
  <si>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</si>
  <si>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</si>
  <si>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</si>
  <si>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</si>
  <si>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</si>
  <si>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</si>
  <si>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</si>
  <si>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</si>
  <si>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</si>
  <si>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</si>
  <si>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</si>
  <si>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</si>
  <si>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</si>
  <si>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</si>
  <si>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</si>
  <si>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</si>
  <si>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</si>
  <si>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</si>
  <si>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</si>
  <si>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</si>
  <si>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</si>
  <si>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</si>
  <si>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</si>
  <si>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</si>
  <si>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</si>
  <si>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</si>
  <si>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</si>
  <si>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</si>
  <si>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</si>
  <si>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</si>
  <si>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</si>
  <si>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</si>
  <si>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</si>
  <si>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</si>
  <si>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</si>
  <si>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</si>
  <si>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</si>
  <si>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</si>
  <si>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</si>
  <si>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</si>
  <si>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 xml:space="preserve">А.Д. Щербакова, директор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</si>
  <si>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</si>
  <si>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</si>
  <si>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</si>
  <si>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</si>
  <si>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</si>
  <si>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</si>
  <si>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</si>
  <si>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</si>
  <si>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</si>
  <si>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</si>
  <si>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</si>
  <si>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</si>
  <si>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</si>
  <si>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</si>
  <si>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</si>
  <si>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</si>
  <si>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</si>
  <si>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</si>
  <si>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</si>
  <si>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</si>
  <si>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</si>
  <si>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</si>
  <si>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</si>
  <si>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</si>
  <si>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</si>
  <si>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</si>
  <si>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</si>
  <si>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</si>
  <si>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</si>
  <si>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</si>
  <si>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</si>
  <si>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</si>
  <si>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</si>
  <si>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</si>
  <si>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</si>
  <si>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</si>
  <si>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</si>
  <si>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</si>
  <si>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</si>
  <si>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</si>
  <si>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</si>
  <si>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</si>
  <si>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</si>
  <si>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4.2.2.3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</si>
  <si>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</si>
  <si>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</si>
  <si>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</si>
  <si>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</si>
  <si>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</si>
  <si>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страхованию от 17.01.2022г.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</si>
  <si>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2022    </t>
    </r>
    <r>
      <rPr>
        <sz val="14"/>
        <color theme="1"/>
        <rFont val="Times New Roman"/>
        <family val="1"/>
        <charset val="204"/>
      </rPr>
      <t xml:space="preserve">  год,</t>
    </r>
  </si>
  <si>
    <t>1.7.</t>
  </si>
  <si>
    <t>Ультразвуковое исследование (прочие)</t>
  </si>
  <si>
    <t>углубленная диспансеризация</t>
  </si>
  <si>
    <t>Обращения - всего, в том числе:</t>
  </si>
  <si>
    <t>3.1.</t>
  </si>
  <si>
    <t>по профилю "Медицинская реабиитация"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</si>
  <si>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</si>
  <si>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</si>
  <si>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</si>
  <si>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1.3.17.</t>
  </si>
  <si>
    <t>группа 44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</si>
  <si>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46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</si>
  <si>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4.2.1.10</t>
  </si>
  <si>
    <t xml:space="preserve">группа 46 "Эндоваскулярная тромбэкстракция при остром ишемическом инсульте" - эндоваскулярная механическая тромбэкстракция и/или тромбоаспирация </t>
  </si>
  <si>
    <t>группа 51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</si>
  <si>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51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"</t>
  </si>
  <si>
    <t>4.2.2.4</t>
  </si>
  <si>
    <t>группа 54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</si>
  <si>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группа 53 "Эндопротезирование суставов конечностей "</t>
  </si>
  <si>
    <t>A18.05.003.002</t>
  </si>
  <si>
    <t>Гемофильтрация крови продолжительная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</si>
  <si>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</si>
  <si>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 xml:space="preserve">Эндоваскулярная тромбэкстракция при остром ишемическом инсульте 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</si>
  <si>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</si>
  <si>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st19.105 /ds19.080</t>
  </si>
  <si>
    <t>st19.106 /ds19.081</t>
  </si>
  <si>
    <t>st19.107 /ds19.082</t>
  </si>
  <si>
    <t>st19.108 /ds19.083</t>
  </si>
  <si>
    <t>st19.109 /ds19.084</t>
  </si>
  <si>
    <t>st19.110 /ds19.085</t>
  </si>
  <si>
    <t>st19.111 /ds19.086</t>
  </si>
  <si>
    <t>st19.112 /ds19.087</t>
  </si>
  <si>
    <t>st19.113 /ds19.088</t>
  </si>
  <si>
    <t>st19.114 /ds19.089</t>
  </si>
  <si>
    <t>st19.115 /ds19.090</t>
  </si>
  <si>
    <t>st19.116 /ds19.091</t>
  </si>
  <si>
    <t>st19.117 /ds19.092</t>
  </si>
  <si>
    <t>st19.119 /ds19.094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</si>
  <si>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</si>
  <si>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</si>
  <si>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</si>
  <si>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</si>
  <si>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</si>
  <si>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</si>
  <si>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</si>
  <si>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</si>
  <si>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</si>
  <si>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</si>
  <si>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</si>
  <si>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2022    </t>
    </r>
    <r>
      <rPr>
        <sz val="14"/>
        <rFont val="Times New Roman"/>
        <family val="1"/>
        <charset val="204"/>
      </rPr>
      <t xml:space="preserve">  год,</t>
    </r>
  </si>
  <si>
    <t>Ревматология</t>
  </si>
  <si>
    <t xml:space="preserve">к  Дополнительному соглашению 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</si>
  <si>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</si>
  <si>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</si>
  <si>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</si>
  <si>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st19.120 /ds19.095</t>
  </si>
  <si>
    <t>st19.121 /ds19.096</t>
  </si>
  <si>
    <t xml:space="preserve"> +онкогематология - 7 (сняла с гематологии)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</si>
  <si>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</si>
  <si>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</si>
  <si>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</si>
  <si>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st19.095 /ds19.097</t>
  </si>
  <si>
    <t>st19.118 /ds19.094</t>
  </si>
  <si>
    <t>st19.085   / ds19.085</t>
  </si>
  <si>
    <t>st19.087   / ds19.087</t>
  </si>
  <si>
    <t>st19.088   / ds19.088</t>
  </si>
  <si>
    <t>st19.089   / ds19.089</t>
  </si>
  <si>
    <t>st19.095   / ds19.067</t>
  </si>
  <si>
    <t>от "20" сентября 2022 года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</si>
</sst>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16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2" xfId="0" applyFont="1" applyBorder="1"/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1"/>
  <sheetViews>
    <sheetView view="pageBreakPreview" topLeftCell="A276" zoomScale="80" zoomScaleNormal="100" zoomScaleSheetLayoutView="80" workbookViewId="0">
      <selection activeCell="E281" sqref="E281:E311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9.7109375" style="15" bestFit="1" customWidth="1"/>
    <col min="9" max="9" width="9.140625" style="15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88" t="s">
        <v>48</v>
      </c>
      <c r="F1" s="88"/>
      <c r="G1" s="88"/>
    </row>
    <row r="2" spans="2:7" x14ac:dyDescent="0.3">
      <c r="E2" s="28"/>
      <c r="F2" s="28"/>
      <c r="G2" s="28" t="s">
        <v>337</v>
      </c>
    </row>
    <row r="3" spans="2:7" x14ac:dyDescent="0.3">
      <c r="E3" s="28"/>
      <c r="F3" s="28"/>
      <c r="G3" s="28" t="s">
        <v>354</v>
      </c>
    </row>
    <row r="4" spans="2:7" x14ac:dyDescent="0.3">
      <c r="E4" s="88" t="s">
        <v>103</v>
      </c>
      <c r="F4" s="88"/>
      <c r="G4" s="88"/>
    </row>
    <row r="5" spans="2:7" x14ac:dyDescent="0.3">
      <c r="E5" s="88" t="s">
        <v>0</v>
      </c>
      <c r="F5" s="88"/>
      <c r="G5" s="88"/>
    </row>
    <row r="6" spans="2:7" x14ac:dyDescent="0.3">
      <c r="E6" s="88" t="s">
        <v>1</v>
      </c>
      <c r="F6" s="88"/>
      <c r="G6" s="88"/>
    </row>
    <row r="7" spans="2:7" x14ac:dyDescent="0.3">
      <c r="E7" s="88" t="s">
        <v>284</v>
      </c>
      <c r="F7" s="88"/>
      <c r="G7" s="88"/>
    </row>
    <row r="10" spans="2:7" x14ac:dyDescent="0.3">
      <c r="B10" s="92" t="s">
        <v>2</v>
      </c>
      <c r="C10" s="92"/>
      <c r="D10" s="92"/>
      <c r="E10" s="92"/>
      <c r="F10" s="92"/>
    </row>
    <row r="11" spans="2:7" x14ac:dyDescent="0.3">
      <c r="B11" s="92" t="s">
        <v>335</v>
      </c>
      <c r="C11" s="92"/>
      <c r="D11" s="92"/>
      <c r="E11" s="92"/>
      <c r="F11" s="92"/>
    </row>
    <row r="12" spans="2:7" s="29" customFormat="1" ht="15" x14ac:dyDescent="0.25">
      <c r="B12" s="89" t="s">
        <v>116</v>
      </c>
      <c r="C12" s="89"/>
      <c r="D12" s="89"/>
      <c r="E12" s="89"/>
      <c r="F12" s="89"/>
    </row>
    <row r="13" spans="2:7" s="29" customFormat="1" ht="15" x14ac:dyDescent="0.25">
      <c r="B13" s="89" t="s">
        <v>117</v>
      </c>
      <c r="C13" s="89"/>
      <c r="D13" s="89"/>
      <c r="E13" s="89"/>
      <c r="F13" s="89"/>
    </row>
    <row r="14" spans="2:7" s="29" customFormat="1" ht="15" x14ac:dyDescent="0.25">
      <c r="B14" s="89" t="s">
        <v>118</v>
      </c>
      <c r="C14" s="89"/>
      <c r="D14" s="89"/>
      <c r="E14" s="89"/>
      <c r="F14" s="89"/>
    </row>
    <row r="15" spans="2:7" s="29" customFormat="1" ht="15" x14ac:dyDescent="0.25">
      <c r="B15" s="89" t="s">
        <v>119</v>
      </c>
      <c r="C15" s="89"/>
      <c r="D15" s="89"/>
      <c r="E15" s="89"/>
      <c r="F15" s="89"/>
    </row>
    <row r="16" spans="2:7" s="29" customFormat="1" ht="15" x14ac:dyDescent="0.25">
      <c r="B16" s="89" t="s">
        <v>120</v>
      </c>
      <c r="C16" s="89"/>
      <c r="D16" s="89"/>
      <c r="E16" s="89"/>
      <c r="F16" s="89"/>
    </row>
    <row r="17" spans="1:8" s="29" customFormat="1" ht="15" x14ac:dyDescent="0.25">
      <c r="B17" s="89"/>
      <c r="C17" s="89"/>
      <c r="D17" s="89"/>
      <c r="E17" s="89"/>
      <c r="F17" s="89"/>
    </row>
    <row r="18" spans="1:8" ht="42.75" customHeight="1" x14ac:dyDescent="0.3">
      <c r="A18" s="12"/>
      <c r="B18" s="91" t="s">
        <v>70</v>
      </c>
      <c r="C18" s="91"/>
      <c r="D18" s="91"/>
      <c r="E18" s="91"/>
      <c r="F18" s="91"/>
    </row>
    <row r="19" spans="1:8" s="29" customFormat="1" ht="15" x14ac:dyDescent="0.25">
      <c r="B19" s="89" t="s">
        <v>121</v>
      </c>
      <c r="C19" s="89"/>
      <c r="D19" s="89"/>
      <c r="E19" s="89"/>
      <c r="F19" s="89"/>
    </row>
    <row r="20" spans="1:8" s="29" customFormat="1" ht="15" x14ac:dyDescent="0.25">
      <c r="B20" s="89" t="s">
        <v>3</v>
      </c>
      <c r="C20" s="89"/>
      <c r="D20" s="89"/>
      <c r="E20" s="89"/>
      <c r="F20" s="89"/>
    </row>
    <row r="21" spans="1:8" s="29" customFormat="1" ht="15" x14ac:dyDescent="0.25">
      <c r="B21" s="89" t="s">
        <v>122</v>
      </c>
      <c r="C21" s="89"/>
      <c r="D21" s="89"/>
      <c r="E21" s="89"/>
      <c r="F21" s="89"/>
    </row>
    <row r="23" spans="1:8" x14ac:dyDescent="0.3">
      <c r="A23" s="15" t="s">
        <v>49</v>
      </c>
    </row>
    <row r="25" spans="1:8" ht="41.25" customHeight="1" x14ac:dyDescent="0.3">
      <c r="A25" s="90" t="s">
        <v>148</v>
      </c>
      <c r="B25" s="90"/>
      <c r="C25" s="90"/>
      <c r="D25" s="90"/>
      <c r="E25" s="90"/>
      <c r="F25" s="90"/>
    </row>
    <row r="27" spans="1:8" ht="56.25" x14ac:dyDescent="0.3">
      <c r="A27" s="30" t="s">
        <v>67</v>
      </c>
      <c r="B27" s="93" t="s">
        <v>4</v>
      </c>
      <c r="C27" s="93"/>
      <c r="D27" s="93"/>
      <c r="E27" s="31" t="s">
        <v>5</v>
      </c>
      <c r="F27" s="16" t="s">
        <v>6</v>
      </c>
    </row>
    <row r="28" spans="1:8" x14ac:dyDescent="0.3">
      <c r="A28" s="32" t="s">
        <v>7</v>
      </c>
      <c r="B28" s="94" t="s">
        <v>149</v>
      </c>
      <c r="C28" s="94"/>
      <c r="D28" s="94"/>
      <c r="E28" s="31" t="s">
        <v>150</v>
      </c>
      <c r="F28" s="11">
        <v>41383</v>
      </c>
    </row>
    <row r="29" spans="1:8" x14ac:dyDescent="0.3">
      <c r="A29" s="32" t="s">
        <v>8</v>
      </c>
      <c r="B29" s="67" t="s">
        <v>151</v>
      </c>
      <c r="C29" s="67"/>
      <c r="D29" s="67"/>
      <c r="E29" s="31" t="s">
        <v>9</v>
      </c>
      <c r="F29" s="11">
        <f>F30+F31+F32+F33+F34+F35+23973-912</f>
        <v>128878</v>
      </c>
      <c r="H29" s="33">
        <f>F29+F50</f>
        <v>129537</v>
      </c>
    </row>
    <row r="30" spans="1:8" x14ac:dyDescent="0.3">
      <c r="A30" s="32" t="s">
        <v>10</v>
      </c>
      <c r="B30" s="106" t="s">
        <v>158</v>
      </c>
      <c r="C30" s="107"/>
      <c r="D30" s="108"/>
      <c r="E30" s="31" t="s">
        <v>9</v>
      </c>
      <c r="F30" s="11">
        <f>11261-659</f>
        <v>10602</v>
      </c>
    </row>
    <row r="31" spans="1:8" x14ac:dyDescent="0.3">
      <c r="A31" s="32" t="s">
        <v>11</v>
      </c>
      <c r="B31" s="106" t="s">
        <v>159</v>
      </c>
      <c r="C31" s="107"/>
      <c r="D31" s="108"/>
      <c r="E31" s="31" t="s">
        <v>9</v>
      </c>
      <c r="F31" s="11">
        <v>3453</v>
      </c>
    </row>
    <row r="32" spans="1:8" ht="58.5" customHeight="1" x14ac:dyDescent="0.3">
      <c r="A32" s="32" t="s">
        <v>154</v>
      </c>
      <c r="B32" s="67" t="s">
        <v>152</v>
      </c>
      <c r="C32" s="67"/>
      <c r="D32" s="67"/>
      <c r="E32" s="31" t="s">
        <v>9</v>
      </c>
      <c r="F32" s="11">
        <v>150</v>
      </c>
    </row>
    <row r="33" spans="1:8" ht="78" customHeight="1" x14ac:dyDescent="0.3">
      <c r="A33" s="32" t="s">
        <v>156</v>
      </c>
      <c r="B33" s="67" t="s">
        <v>153</v>
      </c>
      <c r="C33" s="67"/>
      <c r="D33" s="67"/>
      <c r="E33" s="31" t="s">
        <v>9</v>
      </c>
      <c r="F33" s="11">
        <v>189</v>
      </c>
    </row>
    <row r="34" spans="1:8" x14ac:dyDescent="0.3">
      <c r="A34" s="32" t="s">
        <v>157</v>
      </c>
      <c r="B34" s="105" t="s">
        <v>155</v>
      </c>
      <c r="C34" s="105"/>
      <c r="D34" s="105"/>
      <c r="E34" s="31" t="s">
        <v>9</v>
      </c>
      <c r="F34" s="11">
        <v>7843</v>
      </c>
    </row>
    <row r="35" spans="1:8" x14ac:dyDescent="0.3">
      <c r="A35" s="34" t="s">
        <v>156</v>
      </c>
      <c r="B35" s="67" t="s">
        <v>76</v>
      </c>
      <c r="C35" s="67"/>
      <c r="D35" s="67"/>
      <c r="E35" s="16" t="s">
        <v>9</v>
      </c>
      <c r="F35" s="11">
        <f>120044-13568-F51-SUM(F30:F34)</f>
        <v>83580</v>
      </c>
    </row>
    <row r="36" spans="1:8" x14ac:dyDescent="0.3">
      <c r="A36" s="35" t="s">
        <v>12</v>
      </c>
      <c r="B36" s="67" t="s">
        <v>13</v>
      </c>
      <c r="C36" s="67"/>
      <c r="D36" s="67"/>
      <c r="E36" s="16" t="s">
        <v>9</v>
      </c>
      <c r="F36" s="11">
        <f>99511-F52</f>
        <v>99511</v>
      </c>
      <c r="H36" s="33">
        <f>F36+F52</f>
        <v>99511</v>
      </c>
    </row>
    <row r="39" spans="1:8" ht="36.75" customHeight="1" x14ac:dyDescent="0.3">
      <c r="A39" s="90" t="s">
        <v>147</v>
      </c>
      <c r="B39" s="90"/>
      <c r="C39" s="90"/>
      <c r="D39" s="90"/>
      <c r="E39" s="90"/>
      <c r="F39" s="90"/>
    </row>
    <row r="41" spans="1:8" ht="56.25" x14ac:dyDescent="0.3">
      <c r="A41" s="30" t="s">
        <v>67</v>
      </c>
      <c r="B41" s="72" t="s">
        <v>4</v>
      </c>
      <c r="C41" s="72"/>
      <c r="D41" s="72"/>
      <c r="E41" s="31" t="s">
        <v>5</v>
      </c>
      <c r="F41" s="16" t="s">
        <v>6</v>
      </c>
    </row>
    <row r="42" spans="1:8" ht="37.5" customHeight="1" x14ac:dyDescent="0.3">
      <c r="A42" s="36" t="s">
        <v>7</v>
      </c>
      <c r="B42" s="67" t="s">
        <v>14</v>
      </c>
      <c r="C42" s="67"/>
      <c r="D42" s="67"/>
      <c r="E42" s="31" t="s">
        <v>9</v>
      </c>
      <c r="F42" s="11">
        <f>SUM(F43:F49)</f>
        <v>17639</v>
      </c>
    </row>
    <row r="43" spans="1:8" x14ac:dyDescent="0.3">
      <c r="A43" s="35" t="s">
        <v>15</v>
      </c>
      <c r="B43" s="67" t="s">
        <v>16</v>
      </c>
      <c r="C43" s="67"/>
      <c r="D43" s="67"/>
      <c r="E43" s="16" t="s">
        <v>9</v>
      </c>
      <c r="F43" s="11">
        <v>6518</v>
      </c>
    </row>
    <row r="44" spans="1:8" x14ac:dyDescent="0.3">
      <c r="A44" s="35" t="s">
        <v>17</v>
      </c>
      <c r="B44" s="67" t="s">
        <v>18</v>
      </c>
      <c r="C44" s="67"/>
      <c r="D44" s="67"/>
      <c r="E44" s="16" t="s">
        <v>9</v>
      </c>
      <c r="F44" s="11">
        <v>2610</v>
      </c>
    </row>
    <row r="45" spans="1:8" ht="18.75" customHeight="1" x14ac:dyDescent="0.3">
      <c r="A45" s="35" t="s">
        <v>19</v>
      </c>
      <c r="B45" s="67" t="s">
        <v>20</v>
      </c>
      <c r="C45" s="67"/>
      <c r="D45" s="67"/>
      <c r="E45" s="16" t="s">
        <v>9</v>
      </c>
      <c r="F45" s="11">
        <v>1388</v>
      </c>
    </row>
    <row r="46" spans="1:8" ht="18.75" customHeight="1" x14ac:dyDescent="0.3">
      <c r="A46" s="35" t="s">
        <v>21</v>
      </c>
      <c r="B46" s="67" t="s">
        <v>22</v>
      </c>
      <c r="C46" s="67"/>
      <c r="D46" s="67"/>
      <c r="E46" s="16" t="s">
        <v>9</v>
      </c>
      <c r="F46" s="11">
        <v>3932</v>
      </c>
    </row>
    <row r="47" spans="1:8" ht="18.75" customHeight="1" x14ac:dyDescent="0.3">
      <c r="A47" s="35" t="s">
        <v>23</v>
      </c>
      <c r="B47" s="67" t="s">
        <v>24</v>
      </c>
      <c r="C47" s="67"/>
      <c r="D47" s="67"/>
      <c r="E47" s="16" t="s">
        <v>9</v>
      </c>
      <c r="F47" s="11">
        <v>1831</v>
      </c>
    </row>
    <row r="48" spans="1:8" ht="18.75" customHeight="1" x14ac:dyDescent="0.3">
      <c r="A48" s="35" t="s">
        <v>25</v>
      </c>
      <c r="B48" s="67" t="s">
        <v>26</v>
      </c>
      <c r="C48" s="67"/>
      <c r="D48" s="67"/>
      <c r="E48" s="16" t="s">
        <v>9</v>
      </c>
      <c r="F48" s="11">
        <v>0</v>
      </c>
    </row>
    <row r="49" spans="1:9" ht="18.75" customHeight="1" x14ac:dyDescent="0.3">
      <c r="A49" s="35" t="s">
        <v>286</v>
      </c>
      <c r="B49" s="67" t="s">
        <v>287</v>
      </c>
      <c r="C49" s="67"/>
      <c r="D49" s="67"/>
      <c r="E49" s="16" t="s">
        <v>9</v>
      </c>
      <c r="F49" s="11">
        <v>1360</v>
      </c>
    </row>
    <row r="50" spans="1:9" x14ac:dyDescent="0.3">
      <c r="A50" s="35" t="s">
        <v>8</v>
      </c>
      <c r="B50" s="67" t="s">
        <v>27</v>
      </c>
      <c r="C50" s="67"/>
      <c r="D50" s="67"/>
      <c r="E50" s="16" t="s">
        <v>9</v>
      </c>
      <c r="F50" s="11">
        <v>659</v>
      </c>
    </row>
    <row r="51" spans="1:9" ht="27" customHeight="1" x14ac:dyDescent="0.3">
      <c r="A51" s="35" t="s">
        <v>10</v>
      </c>
      <c r="B51" s="67" t="s">
        <v>288</v>
      </c>
      <c r="C51" s="67"/>
      <c r="D51" s="67"/>
      <c r="E51" s="16" t="s">
        <v>9</v>
      </c>
      <c r="F51" s="11">
        <v>659</v>
      </c>
    </row>
    <row r="52" spans="1:9" ht="21" customHeight="1" x14ac:dyDescent="0.3">
      <c r="A52" s="35" t="s">
        <v>12</v>
      </c>
      <c r="B52" s="67" t="s">
        <v>289</v>
      </c>
      <c r="C52" s="67"/>
      <c r="D52" s="67"/>
      <c r="E52" s="16" t="s">
        <v>9</v>
      </c>
      <c r="F52" s="11">
        <v>0</v>
      </c>
    </row>
    <row r="53" spans="1:9" ht="21" customHeight="1" x14ac:dyDescent="0.3">
      <c r="A53" s="35" t="s">
        <v>290</v>
      </c>
      <c r="B53" s="67" t="s">
        <v>291</v>
      </c>
      <c r="C53" s="67"/>
      <c r="D53" s="67"/>
      <c r="E53" s="16" t="s">
        <v>9</v>
      </c>
      <c r="F53" s="11">
        <v>0</v>
      </c>
    </row>
    <row r="55" spans="1:9" ht="49.5" customHeight="1" x14ac:dyDescent="0.3">
      <c r="A55" s="90" t="s">
        <v>210</v>
      </c>
      <c r="B55" s="90"/>
      <c r="C55" s="90"/>
      <c r="D55" s="90"/>
      <c r="E55" s="90"/>
      <c r="F55" s="90"/>
    </row>
    <row r="57" spans="1:9" x14ac:dyDescent="0.3">
      <c r="B57" s="15" t="s">
        <v>187</v>
      </c>
      <c r="C57" s="37">
        <v>2</v>
      </c>
      <c r="D57" s="38" t="s">
        <v>188</v>
      </c>
    </row>
    <row r="58" spans="1:9" x14ac:dyDescent="0.3">
      <c r="B58" s="15" t="s">
        <v>189</v>
      </c>
      <c r="D58" s="37">
        <v>15</v>
      </c>
      <c r="E58" s="15" t="s">
        <v>188</v>
      </c>
    </row>
    <row r="60" spans="1:9" ht="56.25" x14ac:dyDescent="0.3">
      <c r="A60" s="30" t="s">
        <v>67</v>
      </c>
      <c r="B60" s="72" t="s">
        <v>4</v>
      </c>
      <c r="C60" s="72"/>
      <c r="D60" s="72"/>
      <c r="E60" s="16" t="s">
        <v>5</v>
      </c>
      <c r="F60" s="16" t="s">
        <v>6</v>
      </c>
    </row>
    <row r="61" spans="1:9" x14ac:dyDescent="0.3">
      <c r="A61" s="35" t="s">
        <v>7</v>
      </c>
      <c r="B61" s="67" t="s">
        <v>149</v>
      </c>
      <c r="C61" s="67"/>
      <c r="D61" s="67"/>
      <c r="E61" s="16" t="s">
        <v>150</v>
      </c>
      <c r="F61" s="39">
        <f>F71+F81+F91+F101+F111+F121+F131+F141+F151+F161+F171+F181+F191+F201+F211+F221+F231+F241</f>
        <v>4268</v>
      </c>
      <c r="I61" s="33"/>
    </row>
    <row r="62" spans="1:9" x14ac:dyDescent="0.3">
      <c r="A62" s="35" t="s">
        <v>8</v>
      </c>
      <c r="B62" s="67" t="s">
        <v>151</v>
      </c>
      <c r="C62" s="67"/>
      <c r="D62" s="67"/>
      <c r="E62" s="16" t="s">
        <v>9</v>
      </c>
      <c r="F62" s="39">
        <f t="shared" ref="F62:F64" si="0">F72+F82+F92+F102+F112+F122+F132+F142+F152+F162+F172+F182+F192+F202+F212+F222+F232+F242</f>
        <v>5224</v>
      </c>
      <c r="I62" s="33"/>
    </row>
    <row r="63" spans="1:9" x14ac:dyDescent="0.3">
      <c r="A63" s="35" t="s">
        <v>11</v>
      </c>
      <c r="B63" s="67" t="s">
        <v>76</v>
      </c>
      <c r="C63" s="67"/>
      <c r="D63" s="67"/>
      <c r="E63" s="16" t="s">
        <v>9</v>
      </c>
      <c r="F63" s="39">
        <f t="shared" si="0"/>
        <v>4373</v>
      </c>
      <c r="I63" s="33"/>
    </row>
    <row r="64" spans="1:9" x14ac:dyDescent="0.3">
      <c r="A64" s="35" t="s">
        <v>12</v>
      </c>
      <c r="B64" s="67" t="s">
        <v>13</v>
      </c>
      <c r="C64" s="67"/>
      <c r="D64" s="67"/>
      <c r="E64" s="16" t="s">
        <v>9</v>
      </c>
      <c r="F64" s="39">
        <f t="shared" si="0"/>
        <v>3382</v>
      </c>
      <c r="I64" s="33"/>
    </row>
    <row r="66" spans="1:6" x14ac:dyDescent="0.3">
      <c r="A66" s="15" t="s">
        <v>199</v>
      </c>
    </row>
    <row r="67" spans="1:6" x14ac:dyDescent="0.3">
      <c r="A67" s="38"/>
      <c r="B67" s="112" t="s">
        <v>190</v>
      </c>
      <c r="C67" s="112"/>
      <c r="D67" s="112"/>
      <c r="E67" s="112"/>
      <c r="F67" s="40"/>
    </row>
    <row r="68" spans="1:6" x14ac:dyDescent="0.3">
      <c r="A68" s="40"/>
      <c r="B68" s="113" t="s">
        <v>191</v>
      </c>
      <c r="C68" s="113"/>
      <c r="D68" s="113"/>
      <c r="E68" s="113"/>
      <c r="F68" s="40"/>
    </row>
    <row r="70" spans="1:6" ht="56.25" x14ac:dyDescent="0.3">
      <c r="A70" s="30" t="s">
        <v>67</v>
      </c>
      <c r="B70" s="72" t="s">
        <v>4</v>
      </c>
      <c r="C70" s="72"/>
      <c r="D70" s="72"/>
      <c r="E70" s="16" t="s">
        <v>5</v>
      </c>
      <c r="F70" s="16" t="s">
        <v>6</v>
      </c>
    </row>
    <row r="71" spans="1:6" x14ac:dyDescent="0.3">
      <c r="A71" s="16" t="s">
        <v>7</v>
      </c>
      <c r="B71" s="109" t="s">
        <v>149</v>
      </c>
      <c r="C71" s="110"/>
      <c r="D71" s="111"/>
      <c r="E71" s="16" t="s">
        <v>150</v>
      </c>
      <c r="F71" s="41">
        <v>455</v>
      </c>
    </row>
    <row r="72" spans="1:6" x14ac:dyDescent="0.3">
      <c r="A72" s="16" t="s">
        <v>8</v>
      </c>
      <c r="B72" s="109" t="s">
        <v>151</v>
      </c>
      <c r="C72" s="110"/>
      <c r="D72" s="111"/>
      <c r="E72" s="16" t="s">
        <v>9</v>
      </c>
      <c r="F72" s="41">
        <f>195+51</f>
        <v>246</v>
      </c>
    </row>
    <row r="73" spans="1:6" x14ac:dyDescent="0.3">
      <c r="A73" s="16" t="s">
        <v>10</v>
      </c>
      <c r="B73" s="109" t="s">
        <v>76</v>
      </c>
      <c r="C73" s="110"/>
      <c r="D73" s="111"/>
      <c r="E73" s="16" t="s">
        <v>9</v>
      </c>
      <c r="F73" s="41">
        <v>195</v>
      </c>
    </row>
    <row r="74" spans="1:6" x14ac:dyDescent="0.3">
      <c r="A74" s="16" t="s">
        <v>12</v>
      </c>
      <c r="B74" s="67" t="s">
        <v>13</v>
      </c>
      <c r="C74" s="67"/>
      <c r="D74" s="67"/>
      <c r="E74" s="16" t="s">
        <v>9</v>
      </c>
      <c r="F74" s="41">
        <v>164</v>
      </c>
    </row>
    <row r="76" spans="1:6" x14ac:dyDescent="0.3">
      <c r="A76" s="15" t="s">
        <v>209</v>
      </c>
    </row>
    <row r="77" spans="1:6" x14ac:dyDescent="0.3">
      <c r="A77" s="38"/>
      <c r="B77" s="112" t="s">
        <v>192</v>
      </c>
      <c r="C77" s="112"/>
      <c r="D77" s="112"/>
      <c r="E77" s="112"/>
      <c r="F77" s="40"/>
    </row>
    <row r="78" spans="1:6" x14ac:dyDescent="0.3">
      <c r="A78" s="40"/>
      <c r="B78" s="113" t="s">
        <v>191</v>
      </c>
      <c r="C78" s="113"/>
      <c r="D78" s="113"/>
      <c r="E78" s="113"/>
      <c r="F78" s="40"/>
    </row>
    <row r="80" spans="1:6" ht="56.25" x14ac:dyDescent="0.3">
      <c r="A80" s="30" t="s">
        <v>67</v>
      </c>
      <c r="B80" s="72" t="s">
        <v>4</v>
      </c>
      <c r="C80" s="72"/>
      <c r="D80" s="72"/>
      <c r="E80" s="16" t="s">
        <v>5</v>
      </c>
      <c r="F80" s="16" t="s">
        <v>6</v>
      </c>
    </row>
    <row r="81" spans="1:6" x14ac:dyDescent="0.3">
      <c r="A81" s="16" t="s">
        <v>7</v>
      </c>
      <c r="B81" s="109" t="s">
        <v>149</v>
      </c>
      <c r="C81" s="110"/>
      <c r="D81" s="111"/>
      <c r="E81" s="16" t="s">
        <v>150</v>
      </c>
      <c r="F81" s="41">
        <v>233</v>
      </c>
    </row>
    <row r="82" spans="1:6" x14ac:dyDescent="0.3">
      <c r="A82" s="16" t="s">
        <v>8</v>
      </c>
      <c r="B82" s="109" t="s">
        <v>151</v>
      </c>
      <c r="C82" s="110"/>
      <c r="D82" s="111"/>
      <c r="E82" s="16" t="s">
        <v>9</v>
      </c>
      <c r="F82" s="41">
        <f>300+76</f>
        <v>376</v>
      </c>
    </row>
    <row r="83" spans="1:6" x14ac:dyDescent="0.3">
      <c r="A83" s="16" t="s">
        <v>11</v>
      </c>
      <c r="B83" s="109" t="s">
        <v>76</v>
      </c>
      <c r="C83" s="110"/>
      <c r="D83" s="111"/>
      <c r="E83" s="16" t="s">
        <v>9</v>
      </c>
      <c r="F83" s="41">
        <v>300</v>
      </c>
    </row>
    <row r="84" spans="1:6" x14ac:dyDescent="0.3">
      <c r="A84" s="16" t="s">
        <v>12</v>
      </c>
      <c r="B84" s="67" t="s">
        <v>13</v>
      </c>
      <c r="C84" s="67"/>
      <c r="D84" s="67"/>
      <c r="E84" s="16" t="s">
        <v>9</v>
      </c>
      <c r="F84" s="41">
        <v>155</v>
      </c>
    </row>
    <row r="86" spans="1:6" x14ac:dyDescent="0.3">
      <c r="A86" s="15" t="s">
        <v>208</v>
      </c>
    </row>
    <row r="87" spans="1:6" x14ac:dyDescent="0.3">
      <c r="A87" s="38"/>
      <c r="B87" s="112" t="s">
        <v>193</v>
      </c>
      <c r="C87" s="112"/>
      <c r="D87" s="112"/>
      <c r="E87" s="112"/>
      <c r="F87" s="40"/>
    </row>
    <row r="88" spans="1:6" x14ac:dyDescent="0.3">
      <c r="A88" s="40"/>
      <c r="B88" s="113" t="s">
        <v>191</v>
      </c>
      <c r="C88" s="113"/>
      <c r="D88" s="113"/>
      <c r="E88" s="113"/>
      <c r="F88" s="40"/>
    </row>
    <row r="90" spans="1:6" ht="56.25" x14ac:dyDescent="0.3">
      <c r="A90" s="30" t="s">
        <v>67</v>
      </c>
      <c r="B90" s="72" t="s">
        <v>4</v>
      </c>
      <c r="C90" s="72"/>
      <c r="D90" s="72"/>
      <c r="E90" s="16" t="s">
        <v>5</v>
      </c>
      <c r="F90" s="16" t="s">
        <v>6</v>
      </c>
    </row>
    <row r="91" spans="1:6" x14ac:dyDescent="0.3">
      <c r="A91" s="16" t="s">
        <v>7</v>
      </c>
      <c r="B91" s="109" t="s">
        <v>149</v>
      </c>
      <c r="C91" s="110"/>
      <c r="D91" s="111"/>
      <c r="E91" s="16" t="s">
        <v>150</v>
      </c>
      <c r="F91" s="41">
        <v>284</v>
      </c>
    </row>
    <row r="92" spans="1:6" x14ac:dyDescent="0.3">
      <c r="A92" s="16" t="s">
        <v>8</v>
      </c>
      <c r="B92" s="109" t="s">
        <v>151</v>
      </c>
      <c r="C92" s="110"/>
      <c r="D92" s="111"/>
      <c r="E92" s="16" t="s">
        <v>9</v>
      </c>
      <c r="F92" s="41">
        <f>203+35</f>
        <v>238</v>
      </c>
    </row>
    <row r="93" spans="1:6" x14ac:dyDescent="0.3">
      <c r="A93" s="16" t="s">
        <v>11</v>
      </c>
      <c r="B93" s="109" t="s">
        <v>76</v>
      </c>
      <c r="C93" s="110"/>
      <c r="D93" s="111"/>
      <c r="E93" s="16" t="s">
        <v>9</v>
      </c>
      <c r="F93" s="41">
        <v>203</v>
      </c>
    </row>
    <row r="94" spans="1:6" x14ac:dyDescent="0.3">
      <c r="A94" s="16" t="s">
        <v>12</v>
      </c>
      <c r="B94" s="67" t="s">
        <v>13</v>
      </c>
      <c r="C94" s="67"/>
      <c r="D94" s="67"/>
      <c r="E94" s="16" t="s">
        <v>9</v>
      </c>
      <c r="F94" s="41">
        <v>304</v>
      </c>
    </row>
    <row r="96" spans="1:6" x14ac:dyDescent="0.3">
      <c r="A96" s="15" t="s">
        <v>207</v>
      </c>
    </row>
    <row r="97" spans="1:6" x14ac:dyDescent="0.3">
      <c r="A97" s="38"/>
      <c r="B97" s="112" t="s">
        <v>194</v>
      </c>
      <c r="C97" s="112"/>
      <c r="D97" s="112"/>
      <c r="E97" s="112"/>
      <c r="F97" s="40"/>
    </row>
    <row r="98" spans="1:6" x14ac:dyDescent="0.3">
      <c r="A98" s="40"/>
      <c r="B98" s="113" t="s">
        <v>191</v>
      </c>
      <c r="C98" s="113"/>
      <c r="D98" s="113"/>
      <c r="E98" s="113"/>
      <c r="F98" s="40"/>
    </row>
    <row r="100" spans="1:6" ht="56.25" x14ac:dyDescent="0.3">
      <c r="A100" s="30" t="s">
        <v>67</v>
      </c>
      <c r="B100" s="72" t="s">
        <v>4</v>
      </c>
      <c r="C100" s="72"/>
      <c r="D100" s="72"/>
      <c r="E100" s="16" t="s">
        <v>5</v>
      </c>
      <c r="F100" s="16" t="s">
        <v>6</v>
      </c>
    </row>
    <row r="101" spans="1:6" x14ac:dyDescent="0.3">
      <c r="A101" s="16" t="s">
        <v>7</v>
      </c>
      <c r="B101" s="109" t="s">
        <v>149</v>
      </c>
      <c r="C101" s="110"/>
      <c r="D101" s="111"/>
      <c r="E101" s="16" t="s">
        <v>150</v>
      </c>
      <c r="F101" s="41">
        <v>319</v>
      </c>
    </row>
    <row r="102" spans="1:6" x14ac:dyDescent="0.3">
      <c r="A102" s="16" t="s">
        <v>8</v>
      </c>
      <c r="B102" s="109" t="s">
        <v>151</v>
      </c>
      <c r="C102" s="110"/>
      <c r="D102" s="111"/>
      <c r="E102" s="16" t="s">
        <v>9</v>
      </c>
      <c r="F102" s="41">
        <f>158+89</f>
        <v>247</v>
      </c>
    </row>
    <row r="103" spans="1:6" x14ac:dyDescent="0.3">
      <c r="A103" s="16" t="s">
        <v>11</v>
      </c>
      <c r="B103" s="109" t="s">
        <v>76</v>
      </c>
      <c r="C103" s="110"/>
      <c r="D103" s="111"/>
      <c r="E103" s="16" t="s">
        <v>9</v>
      </c>
      <c r="F103" s="41">
        <v>158</v>
      </c>
    </row>
    <row r="104" spans="1:6" x14ac:dyDescent="0.3">
      <c r="A104" s="16" t="s">
        <v>12</v>
      </c>
      <c r="B104" s="67" t="s">
        <v>13</v>
      </c>
      <c r="C104" s="67"/>
      <c r="D104" s="67"/>
      <c r="E104" s="16" t="s">
        <v>9</v>
      </c>
      <c r="F104" s="41">
        <v>225</v>
      </c>
    </row>
    <row r="106" spans="1:6" x14ac:dyDescent="0.3">
      <c r="A106" s="15" t="s">
        <v>206</v>
      </c>
    </row>
    <row r="107" spans="1:6" x14ac:dyDescent="0.3">
      <c r="A107" s="38"/>
      <c r="B107" s="112" t="s">
        <v>195</v>
      </c>
      <c r="C107" s="112"/>
      <c r="D107" s="112"/>
      <c r="E107" s="112"/>
      <c r="F107" s="40"/>
    </row>
    <row r="108" spans="1:6" x14ac:dyDescent="0.3">
      <c r="A108" s="40"/>
      <c r="B108" s="113" t="s">
        <v>191</v>
      </c>
      <c r="C108" s="113"/>
      <c r="D108" s="113"/>
      <c r="E108" s="113"/>
      <c r="F108" s="40"/>
    </row>
    <row r="110" spans="1:6" ht="56.25" x14ac:dyDescent="0.3">
      <c r="A110" s="30" t="s">
        <v>67</v>
      </c>
      <c r="B110" s="72" t="s">
        <v>4</v>
      </c>
      <c r="C110" s="72"/>
      <c r="D110" s="72"/>
      <c r="E110" s="16" t="s">
        <v>5</v>
      </c>
      <c r="F110" s="16" t="s">
        <v>6</v>
      </c>
    </row>
    <row r="111" spans="1:6" x14ac:dyDescent="0.3">
      <c r="A111" s="16" t="s">
        <v>7</v>
      </c>
      <c r="B111" s="109" t="s">
        <v>149</v>
      </c>
      <c r="C111" s="110"/>
      <c r="D111" s="111"/>
      <c r="E111" s="16" t="s">
        <v>150</v>
      </c>
      <c r="F111" s="41">
        <v>531</v>
      </c>
    </row>
    <row r="112" spans="1:6" x14ac:dyDescent="0.3">
      <c r="A112" s="16" t="s">
        <v>8</v>
      </c>
      <c r="B112" s="109" t="s">
        <v>151</v>
      </c>
      <c r="C112" s="110"/>
      <c r="D112" s="111"/>
      <c r="E112" s="16" t="s">
        <v>9</v>
      </c>
      <c r="F112" s="41">
        <f>477+12</f>
        <v>489</v>
      </c>
    </row>
    <row r="113" spans="1:6" x14ac:dyDescent="0.3">
      <c r="A113" s="16" t="s">
        <v>11</v>
      </c>
      <c r="B113" s="109" t="s">
        <v>76</v>
      </c>
      <c r="C113" s="110"/>
      <c r="D113" s="111"/>
      <c r="E113" s="16" t="s">
        <v>9</v>
      </c>
      <c r="F113" s="41">
        <v>477</v>
      </c>
    </row>
    <row r="114" spans="1:6" x14ac:dyDescent="0.3">
      <c r="A114" s="16" t="s">
        <v>12</v>
      </c>
      <c r="B114" s="67" t="s">
        <v>13</v>
      </c>
      <c r="C114" s="67"/>
      <c r="D114" s="67"/>
      <c r="E114" s="16" t="s">
        <v>9</v>
      </c>
      <c r="F114" s="41">
        <v>235</v>
      </c>
    </row>
    <row r="116" spans="1:6" x14ac:dyDescent="0.3">
      <c r="A116" s="15" t="s">
        <v>205</v>
      </c>
    </row>
    <row r="117" spans="1:6" x14ac:dyDescent="0.3">
      <c r="A117" s="38"/>
      <c r="B117" s="112" t="s">
        <v>196</v>
      </c>
      <c r="C117" s="112"/>
      <c r="D117" s="112"/>
      <c r="E117" s="112"/>
      <c r="F117" s="40"/>
    </row>
    <row r="118" spans="1:6" x14ac:dyDescent="0.3">
      <c r="A118" s="40"/>
      <c r="B118" s="113" t="s">
        <v>191</v>
      </c>
      <c r="C118" s="113"/>
      <c r="D118" s="113"/>
      <c r="E118" s="113"/>
      <c r="F118" s="40"/>
    </row>
    <row r="120" spans="1:6" ht="56.25" x14ac:dyDescent="0.3">
      <c r="A120" s="30" t="s">
        <v>67</v>
      </c>
      <c r="B120" s="72" t="s">
        <v>4</v>
      </c>
      <c r="C120" s="72"/>
      <c r="D120" s="72"/>
      <c r="E120" s="16" t="s">
        <v>5</v>
      </c>
      <c r="F120" s="16" t="s">
        <v>6</v>
      </c>
    </row>
    <row r="121" spans="1:6" x14ac:dyDescent="0.3">
      <c r="A121" s="16" t="s">
        <v>7</v>
      </c>
      <c r="B121" s="109" t="s">
        <v>149</v>
      </c>
      <c r="C121" s="110"/>
      <c r="D121" s="111"/>
      <c r="E121" s="16" t="s">
        <v>150</v>
      </c>
      <c r="F121" s="41">
        <v>74</v>
      </c>
    </row>
    <row r="122" spans="1:6" x14ac:dyDescent="0.3">
      <c r="A122" s="16" t="s">
        <v>8</v>
      </c>
      <c r="B122" s="109" t="s">
        <v>151</v>
      </c>
      <c r="C122" s="110"/>
      <c r="D122" s="111"/>
      <c r="E122" s="16" t="s">
        <v>9</v>
      </c>
      <c r="F122" s="41">
        <f>150+25</f>
        <v>175</v>
      </c>
    </row>
    <row r="123" spans="1:6" x14ac:dyDescent="0.3">
      <c r="A123" s="16" t="s">
        <v>11</v>
      </c>
      <c r="B123" s="109" t="s">
        <v>76</v>
      </c>
      <c r="C123" s="110"/>
      <c r="D123" s="111"/>
      <c r="E123" s="16" t="s">
        <v>9</v>
      </c>
      <c r="F123" s="41">
        <v>150</v>
      </c>
    </row>
    <row r="124" spans="1:6" x14ac:dyDescent="0.3">
      <c r="A124" s="16" t="s">
        <v>12</v>
      </c>
      <c r="B124" s="67" t="s">
        <v>13</v>
      </c>
      <c r="C124" s="67"/>
      <c r="D124" s="67"/>
      <c r="E124" s="16" t="s">
        <v>9</v>
      </c>
      <c r="F124" s="41">
        <v>65</v>
      </c>
    </row>
    <row r="126" spans="1:6" x14ac:dyDescent="0.3">
      <c r="A126" s="15" t="s">
        <v>204</v>
      </c>
    </row>
    <row r="127" spans="1:6" x14ac:dyDescent="0.3">
      <c r="A127" s="38"/>
      <c r="B127" s="112" t="s">
        <v>197</v>
      </c>
      <c r="C127" s="112"/>
      <c r="D127" s="112"/>
      <c r="E127" s="112"/>
      <c r="F127" s="40"/>
    </row>
    <row r="128" spans="1:6" x14ac:dyDescent="0.3">
      <c r="A128" s="40"/>
      <c r="B128" s="113" t="s">
        <v>191</v>
      </c>
      <c r="C128" s="113"/>
      <c r="D128" s="113"/>
      <c r="E128" s="113"/>
      <c r="F128" s="40"/>
    </row>
    <row r="130" spans="1:6" ht="56.25" x14ac:dyDescent="0.3">
      <c r="A130" s="30" t="s">
        <v>67</v>
      </c>
      <c r="B130" s="72" t="s">
        <v>4</v>
      </c>
      <c r="C130" s="72"/>
      <c r="D130" s="72"/>
      <c r="E130" s="16" t="s">
        <v>5</v>
      </c>
      <c r="F130" s="16" t="s">
        <v>6</v>
      </c>
    </row>
    <row r="131" spans="1:6" x14ac:dyDescent="0.3">
      <c r="A131" s="16" t="s">
        <v>7</v>
      </c>
      <c r="B131" s="109" t="s">
        <v>149</v>
      </c>
      <c r="C131" s="110"/>
      <c r="D131" s="111"/>
      <c r="E131" s="16" t="s">
        <v>150</v>
      </c>
      <c r="F131" s="11">
        <v>124</v>
      </c>
    </row>
    <row r="132" spans="1:6" x14ac:dyDescent="0.3">
      <c r="A132" s="16" t="s">
        <v>8</v>
      </c>
      <c r="B132" s="109" t="s">
        <v>151</v>
      </c>
      <c r="C132" s="110"/>
      <c r="D132" s="111"/>
      <c r="E132" s="16" t="s">
        <v>9</v>
      </c>
      <c r="F132" s="41">
        <f>114+16</f>
        <v>130</v>
      </c>
    </row>
    <row r="133" spans="1:6" x14ac:dyDescent="0.3">
      <c r="A133" s="16" t="s">
        <v>10</v>
      </c>
      <c r="B133" s="109" t="s">
        <v>76</v>
      </c>
      <c r="C133" s="110"/>
      <c r="D133" s="111"/>
      <c r="E133" s="16" t="s">
        <v>9</v>
      </c>
      <c r="F133" s="41">
        <v>114</v>
      </c>
    </row>
    <row r="134" spans="1:6" x14ac:dyDescent="0.3">
      <c r="A134" s="16" t="s">
        <v>12</v>
      </c>
      <c r="B134" s="67" t="s">
        <v>13</v>
      </c>
      <c r="C134" s="67"/>
      <c r="D134" s="67"/>
      <c r="E134" s="16" t="s">
        <v>9</v>
      </c>
      <c r="F134" s="41">
        <v>73</v>
      </c>
    </row>
    <row r="136" spans="1:6" x14ac:dyDescent="0.3">
      <c r="A136" s="15" t="s">
        <v>203</v>
      </c>
    </row>
    <row r="137" spans="1:6" x14ac:dyDescent="0.3">
      <c r="A137" s="38"/>
      <c r="B137" s="112" t="s">
        <v>223</v>
      </c>
      <c r="C137" s="112"/>
      <c r="D137" s="112"/>
      <c r="E137" s="112"/>
      <c r="F137" s="40"/>
    </row>
    <row r="138" spans="1:6" x14ac:dyDescent="0.3">
      <c r="A138" s="40"/>
      <c r="B138" s="113" t="s">
        <v>191</v>
      </c>
      <c r="C138" s="113"/>
      <c r="D138" s="113"/>
      <c r="E138" s="113"/>
      <c r="F138" s="40"/>
    </row>
    <row r="140" spans="1:6" ht="56.25" x14ac:dyDescent="0.3">
      <c r="A140" s="30" t="s">
        <v>67</v>
      </c>
      <c r="B140" s="72" t="s">
        <v>4</v>
      </c>
      <c r="C140" s="72"/>
      <c r="D140" s="72"/>
      <c r="E140" s="16" t="s">
        <v>5</v>
      </c>
      <c r="F140" s="16" t="s">
        <v>6</v>
      </c>
    </row>
    <row r="141" spans="1:6" x14ac:dyDescent="0.3">
      <c r="A141" s="16" t="s">
        <v>7</v>
      </c>
      <c r="B141" s="109" t="s">
        <v>149</v>
      </c>
      <c r="C141" s="110"/>
      <c r="D141" s="111"/>
      <c r="E141" s="16" t="s">
        <v>150</v>
      </c>
      <c r="F141" s="11">
        <v>182</v>
      </c>
    </row>
    <row r="142" spans="1:6" x14ac:dyDescent="0.3">
      <c r="A142" s="16" t="s">
        <v>8</v>
      </c>
      <c r="B142" s="109" t="s">
        <v>151</v>
      </c>
      <c r="C142" s="110"/>
      <c r="D142" s="111"/>
      <c r="E142" s="16" t="s">
        <v>9</v>
      </c>
      <c r="F142" s="41">
        <f>196+54</f>
        <v>250</v>
      </c>
    </row>
    <row r="143" spans="1:6" x14ac:dyDescent="0.3">
      <c r="A143" s="16" t="s">
        <v>10</v>
      </c>
      <c r="B143" s="109" t="s">
        <v>76</v>
      </c>
      <c r="C143" s="110"/>
      <c r="D143" s="111"/>
      <c r="E143" s="16" t="s">
        <v>9</v>
      </c>
      <c r="F143" s="41">
        <v>196</v>
      </c>
    </row>
    <row r="144" spans="1:6" x14ac:dyDescent="0.3">
      <c r="A144" s="16" t="s">
        <v>12</v>
      </c>
      <c r="B144" s="67" t="s">
        <v>13</v>
      </c>
      <c r="C144" s="67"/>
      <c r="D144" s="67"/>
      <c r="E144" s="16" t="s">
        <v>9</v>
      </c>
      <c r="F144" s="41">
        <v>231</v>
      </c>
    </row>
    <row r="146" spans="1:6" x14ac:dyDescent="0.3">
      <c r="A146" s="15" t="s">
        <v>202</v>
      </c>
    </row>
    <row r="147" spans="1:6" x14ac:dyDescent="0.3">
      <c r="A147" s="38"/>
      <c r="B147" s="112" t="s">
        <v>198</v>
      </c>
      <c r="C147" s="112"/>
      <c r="D147" s="112"/>
      <c r="E147" s="112"/>
      <c r="F147" s="40"/>
    </row>
    <row r="148" spans="1:6" x14ac:dyDescent="0.3">
      <c r="A148" s="40"/>
      <c r="B148" s="113" t="s">
        <v>191</v>
      </c>
      <c r="C148" s="113"/>
      <c r="D148" s="113"/>
      <c r="E148" s="113"/>
      <c r="F148" s="40"/>
    </row>
    <row r="150" spans="1:6" ht="56.25" x14ac:dyDescent="0.3">
      <c r="A150" s="30" t="s">
        <v>67</v>
      </c>
      <c r="B150" s="72" t="s">
        <v>4</v>
      </c>
      <c r="C150" s="72"/>
      <c r="D150" s="72"/>
      <c r="E150" s="16" t="s">
        <v>5</v>
      </c>
      <c r="F150" s="16" t="s">
        <v>6</v>
      </c>
    </row>
    <row r="151" spans="1:6" x14ac:dyDescent="0.3">
      <c r="A151" s="16" t="s">
        <v>7</v>
      </c>
      <c r="B151" s="109" t="s">
        <v>149</v>
      </c>
      <c r="C151" s="110"/>
      <c r="D151" s="111"/>
      <c r="E151" s="16" t="s">
        <v>150</v>
      </c>
      <c r="F151" s="11">
        <v>56</v>
      </c>
    </row>
    <row r="152" spans="1:6" x14ac:dyDescent="0.3">
      <c r="A152" s="16" t="s">
        <v>8</v>
      </c>
      <c r="B152" s="109" t="s">
        <v>151</v>
      </c>
      <c r="C152" s="110"/>
      <c r="D152" s="111"/>
      <c r="E152" s="16" t="s">
        <v>9</v>
      </c>
      <c r="F152" s="41">
        <f>175+33</f>
        <v>208</v>
      </c>
    </row>
    <row r="153" spans="1:6" x14ac:dyDescent="0.3">
      <c r="A153" s="16" t="s">
        <v>10</v>
      </c>
      <c r="B153" s="109" t="s">
        <v>76</v>
      </c>
      <c r="C153" s="110"/>
      <c r="D153" s="111"/>
      <c r="E153" s="16" t="s">
        <v>9</v>
      </c>
      <c r="F153" s="41">
        <v>175</v>
      </c>
    </row>
    <row r="154" spans="1:6" x14ac:dyDescent="0.3">
      <c r="A154" s="16" t="s">
        <v>12</v>
      </c>
      <c r="B154" s="67" t="s">
        <v>13</v>
      </c>
      <c r="C154" s="67"/>
      <c r="D154" s="67"/>
      <c r="E154" s="16" t="s">
        <v>9</v>
      </c>
      <c r="F154" s="41">
        <v>122</v>
      </c>
    </row>
    <row r="156" spans="1:6" x14ac:dyDescent="0.3">
      <c r="A156" s="15" t="s">
        <v>201</v>
      </c>
    </row>
    <row r="157" spans="1:6" x14ac:dyDescent="0.3">
      <c r="A157" s="38"/>
      <c r="B157" s="112" t="s">
        <v>293</v>
      </c>
      <c r="C157" s="112"/>
      <c r="D157" s="112"/>
      <c r="E157" s="112"/>
      <c r="F157" s="40"/>
    </row>
    <row r="158" spans="1:6" x14ac:dyDescent="0.3">
      <c r="A158" s="40"/>
      <c r="B158" s="113" t="s">
        <v>191</v>
      </c>
      <c r="C158" s="113"/>
      <c r="D158" s="113"/>
      <c r="E158" s="113"/>
      <c r="F158" s="40"/>
    </row>
    <row r="160" spans="1:6" ht="56.25" x14ac:dyDescent="0.3">
      <c r="A160" s="30" t="s">
        <v>67</v>
      </c>
      <c r="B160" s="72" t="s">
        <v>4</v>
      </c>
      <c r="C160" s="72"/>
      <c r="D160" s="72"/>
      <c r="E160" s="16" t="s">
        <v>5</v>
      </c>
      <c r="F160" s="16" t="s">
        <v>6</v>
      </c>
    </row>
    <row r="161" spans="1:6" x14ac:dyDescent="0.3">
      <c r="A161" s="16" t="s">
        <v>7</v>
      </c>
      <c r="B161" s="109" t="s">
        <v>149</v>
      </c>
      <c r="C161" s="110"/>
      <c r="D161" s="111"/>
      <c r="E161" s="16" t="s">
        <v>150</v>
      </c>
      <c r="F161" s="11">
        <v>133</v>
      </c>
    </row>
    <row r="162" spans="1:6" x14ac:dyDescent="0.3">
      <c r="A162" s="16" t="s">
        <v>8</v>
      </c>
      <c r="B162" s="109" t="s">
        <v>151</v>
      </c>
      <c r="C162" s="110"/>
      <c r="D162" s="111"/>
      <c r="E162" s="16" t="s">
        <v>9</v>
      </c>
      <c r="F162" s="41">
        <f>125+16</f>
        <v>141</v>
      </c>
    </row>
    <row r="163" spans="1:6" x14ac:dyDescent="0.3">
      <c r="A163" s="16" t="s">
        <v>10</v>
      </c>
      <c r="B163" s="109" t="s">
        <v>76</v>
      </c>
      <c r="C163" s="110"/>
      <c r="D163" s="111"/>
      <c r="E163" s="16" t="s">
        <v>9</v>
      </c>
      <c r="F163" s="41">
        <v>125</v>
      </c>
    </row>
    <row r="164" spans="1:6" x14ac:dyDescent="0.3">
      <c r="A164" s="16" t="s">
        <v>12</v>
      </c>
      <c r="B164" s="67" t="s">
        <v>13</v>
      </c>
      <c r="C164" s="67"/>
      <c r="D164" s="67"/>
      <c r="E164" s="16" t="s">
        <v>9</v>
      </c>
      <c r="F164" s="41">
        <v>46</v>
      </c>
    </row>
    <row r="166" spans="1:6" x14ac:dyDescent="0.3">
      <c r="A166" s="15" t="s">
        <v>213</v>
      </c>
    </row>
    <row r="167" spans="1:6" x14ac:dyDescent="0.3">
      <c r="A167" s="38"/>
      <c r="B167" s="112" t="s">
        <v>200</v>
      </c>
      <c r="C167" s="112"/>
      <c r="D167" s="112"/>
      <c r="E167" s="112"/>
      <c r="F167" s="40"/>
    </row>
    <row r="168" spans="1:6" x14ac:dyDescent="0.3">
      <c r="A168" s="40"/>
      <c r="B168" s="113" t="s">
        <v>191</v>
      </c>
      <c r="C168" s="113"/>
      <c r="D168" s="113"/>
      <c r="E168" s="113"/>
      <c r="F168" s="40"/>
    </row>
    <row r="170" spans="1:6" ht="56.25" x14ac:dyDescent="0.3">
      <c r="A170" s="30" t="s">
        <v>67</v>
      </c>
      <c r="B170" s="72" t="s">
        <v>4</v>
      </c>
      <c r="C170" s="72"/>
      <c r="D170" s="72"/>
      <c r="E170" s="16" t="s">
        <v>5</v>
      </c>
      <c r="F170" s="16" t="s">
        <v>6</v>
      </c>
    </row>
    <row r="171" spans="1:6" x14ac:dyDescent="0.3">
      <c r="A171" s="16" t="s">
        <v>7</v>
      </c>
      <c r="B171" s="109" t="s">
        <v>149</v>
      </c>
      <c r="C171" s="110"/>
      <c r="D171" s="111"/>
      <c r="E171" s="16" t="s">
        <v>150</v>
      </c>
      <c r="F171" s="11">
        <v>92</v>
      </c>
    </row>
    <row r="172" spans="1:6" x14ac:dyDescent="0.3">
      <c r="A172" s="16" t="s">
        <v>8</v>
      </c>
      <c r="B172" s="109" t="s">
        <v>151</v>
      </c>
      <c r="C172" s="110"/>
      <c r="D172" s="111"/>
      <c r="E172" s="16" t="s">
        <v>9</v>
      </c>
      <c r="F172" s="41">
        <f>127+24</f>
        <v>151</v>
      </c>
    </row>
    <row r="173" spans="1:6" x14ac:dyDescent="0.3">
      <c r="A173" s="16" t="s">
        <v>10</v>
      </c>
      <c r="B173" s="109" t="s">
        <v>76</v>
      </c>
      <c r="C173" s="110"/>
      <c r="D173" s="111"/>
      <c r="E173" s="16" t="s">
        <v>9</v>
      </c>
      <c r="F173" s="41">
        <v>127</v>
      </c>
    </row>
    <row r="174" spans="1:6" x14ac:dyDescent="0.3">
      <c r="A174" s="16" t="s">
        <v>12</v>
      </c>
      <c r="B174" s="67" t="s">
        <v>13</v>
      </c>
      <c r="C174" s="67"/>
      <c r="D174" s="67"/>
      <c r="E174" s="16" t="s">
        <v>9</v>
      </c>
      <c r="F174" s="41">
        <v>98</v>
      </c>
    </row>
    <row r="176" spans="1:6" x14ac:dyDescent="0.3">
      <c r="A176" s="15" t="s">
        <v>214</v>
      </c>
    </row>
    <row r="177" spans="1:6" x14ac:dyDescent="0.3">
      <c r="A177" s="38"/>
      <c r="B177" s="112" t="s">
        <v>211</v>
      </c>
      <c r="C177" s="112"/>
      <c r="D177" s="112"/>
      <c r="E177" s="112"/>
      <c r="F177" s="40"/>
    </row>
    <row r="178" spans="1:6" x14ac:dyDescent="0.3">
      <c r="A178" s="40"/>
      <c r="B178" s="113" t="s">
        <v>191</v>
      </c>
      <c r="C178" s="113"/>
      <c r="D178" s="113"/>
      <c r="E178" s="113"/>
      <c r="F178" s="40"/>
    </row>
    <row r="180" spans="1:6" ht="56.25" x14ac:dyDescent="0.3">
      <c r="A180" s="30" t="s">
        <v>67</v>
      </c>
      <c r="B180" s="72" t="s">
        <v>4</v>
      </c>
      <c r="C180" s="72"/>
      <c r="D180" s="72"/>
      <c r="E180" s="16" t="s">
        <v>5</v>
      </c>
      <c r="F180" s="16" t="s">
        <v>6</v>
      </c>
    </row>
    <row r="181" spans="1:6" x14ac:dyDescent="0.3">
      <c r="A181" s="16" t="s">
        <v>7</v>
      </c>
      <c r="B181" s="109" t="s">
        <v>149</v>
      </c>
      <c r="C181" s="110"/>
      <c r="D181" s="111"/>
      <c r="E181" s="16" t="s">
        <v>150</v>
      </c>
      <c r="F181" s="11">
        <v>487</v>
      </c>
    </row>
    <row r="182" spans="1:6" x14ac:dyDescent="0.3">
      <c r="A182" s="16" t="s">
        <v>8</v>
      </c>
      <c r="B182" s="109" t="s">
        <v>151</v>
      </c>
      <c r="C182" s="110"/>
      <c r="D182" s="111"/>
      <c r="E182" s="16" t="s">
        <v>9</v>
      </c>
      <c r="F182" s="41">
        <f>195+35</f>
        <v>230</v>
      </c>
    </row>
    <row r="183" spans="1:6" x14ac:dyDescent="0.3">
      <c r="A183" s="16" t="s">
        <v>10</v>
      </c>
      <c r="B183" s="109" t="s">
        <v>76</v>
      </c>
      <c r="C183" s="110"/>
      <c r="D183" s="111"/>
      <c r="E183" s="16" t="s">
        <v>9</v>
      </c>
      <c r="F183" s="41">
        <v>195</v>
      </c>
    </row>
    <row r="184" spans="1:6" x14ac:dyDescent="0.3">
      <c r="A184" s="16" t="s">
        <v>12</v>
      </c>
      <c r="B184" s="67" t="s">
        <v>13</v>
      </c>
      <c r="C184" s="67"/>
      <c r="D184" s="67"/>
      <c r="E184" s="16" t="s">
        <v>9</v>
      </c>
      <c r="F184" s="41">
        <v>152</v>
      </c>
    </row>
    <row r="186" spans="1:6" hidden="1" x14ac:dyDescent="0.3">
      <c r="A186" s="15" t="s">
        <v>217</v>
      </c>
    </row>
    <row r="187" spans="1:6" hidden="1" x14ac:dyDescent="0.3">
      <c r="A187" s="38"/>
      <c r="B187" s="117" t="s">
        <v>212</v>
      </c>
      <c r="C187" s="117"/>
      <c r="D187" s="117"/>
      <c r="E187" s="117"/>
      <c r="F187" s="40"/>
    </row>
    <row r="188" spans="1:6" hidden="1" x14ac:dyDescent="0.3">
      <c r="A188" s="40"/>
      <c r="B188" s="113" t="s">
        <v>191</v>
      </c>
      <c r="C188" s="113"/>
      <c r="D188" s="113"/>
      <c r="E188" s="113"/>
      <c r="F188" s="40"/>
    </row>
    <row r="189" spans="1:6" hidden="1" x14ac:dyDescent="0.3"/>
    <row r="190" spans="1:6" ht="56.25" hidden="1" x14ac:dyDescent="0.3">
      <c r="A190" s="30" t="s">
        <v>67</v>
      </c>
      <c r="B190" s="72" t="s">
        <v>4</v>
      </c>
      <c r="C190" s="72"/>
      <c r="D190" s="72"/>
      <c r="E190" s="16" t="s">
        <v>5</v>
      </c>
      <c r="F190" s="16" t="s">
        <v>6</v>
      </c>
    </row>
    <row r="191" spans="1:6" hidden="1" x14ac:dyDescent="0.3">
      <c r="A191" s="16" t="s">
        <v>7</v>
      </c>
      <c r="B191" s="109" t="s">
        <v>149</v>
      </c>
      <c r="C191" s="110"/>
      <c r="D191" s="111"/>
      <c r="E191" s="16" t="s">
        <v>150</v>
      </c>
      <c r="F191" s="11">
        <v>0</v>
      </c>
    </row>
    <row r="192" spans="1:6" hidden="1" x14ac:dyDescent="0.3">
      <c r="A192" s="16" t="s">
        <v>8</v>
      </c>
      <c r="B192" s="109" t="s">
        <v>151</v>
      </c>
      <c r="C192" s="110"/>
      <c r="D192" s="111"/>
      <c r="E192" s="16" t="s">
        <v>9</v>
      </c>
      <c r="F192" s="41">
        <v>0</v>
      </c>
    </row>
    <row r="193" spans="1:6" hidden="1" x14ac:dyDescent="0.3">
      <c r="A193" s="16" t="s">
        <v>10</v>
      </c>
      <c r="B193" s="109" t="s">
        <v>76</v>
      </c>
      <c r="C193" s="110"/>
      <c r="D193" s="111"/>
      <c r="E193" s="16" t="s">
        <v>9</v>
      </c>
      <c r="F193" s="41">
        <v>0</v>
      </c>
    </row>
    <row r="194" spans="1:6" hidden="1" x14ac:dyDescent="0.3">
      <c r="A194" s="16" t="s">
        <v>12</v>
      </c>
      <c r="B194" s="67" t="s">
        <v>13</v>
      </c>
      <c r="C194" s="67"/>
      <c r="D194" s="67"/>
      <c r="E194" s="16" t="s">
        <v>9</v>
      </c>
      <c r="F194" s="41">
        <v>0</v>
      </c>
    </row>
    <row r="195" spans="1:6" hidden="1" x14ac:dyDescent="0.3"/>
    <row r="196" spans="1:6" x14ac:dyDescent="0.3">
      <c r="A196" s="15" t="s">
        <v>217</v>
      </c>
    </row>
    <row r="197" spans="1:6" x14ac:dyDescent="0.3">
      <c r="A197" s="38"/>
      <c r="B197" s="112" t="s">
        <v>294</v>
      </c>
      <c r="C197" s="112"/>
      <c r="D197" s="112"/>
      <c r="E197" s="112"/>
      <c r="F197" s="40"/>
    </row>
    <row r="198" spans="1:6" x14ac:dyDescent="0.3">
      <c r="A198" s="40"/>
      <c r="B198" s="113" t="s">
        <v>191</v>
      </c>
      <c r="C198" s="113"/>
      <c r="D198" s="113"/>
      <c r="E198" s="113"/>
      <c r="F198" s="40"/>
    </row>
    <row r="200" spans="1:6" ht="56.25" x14ac:dyDescent="0.3">
      <c r="A200" s="30" t="s">
        <v>67</v>
      </c>
      <c r="B200" s="72" t="s">
        <v>4</v>
      </c>
      <c r="C200" s="72"/>
      <c r="D200" s="72"/>
      <c r="E200" s="16" t="s">
        <v>5</v>
      </c>
      <c r="F200" s="16" t="s">
        <v>6</v>
      </c>
    </row>
    <row r="201" spans="1:6" x14ac:dyDescent="0.3">
      <c r="A201" s="16" t="s">
        <v>7</v>
      </c>
      <c r="B201" s="109" t="s">
        <v>149</v>
      </c>
      <c r="C201" s="110"/>
      <c r="D201" s="111"/>
      <c r="E201" s="16" t="s">
        <v>150</v>
      </c>
      <c r="F201" s="11">
        <v>79</v>
      </c>
    </row>
    <row r="202" spans="1:6" x14ac:dyDescent="0.3">
      <c r="A202" s="16" t="s">
        <v>8</v>
      </c>
      <c r="B202" s="109" t="s">
        <v>151</v>
      </c>
      <c r="C202" s="110"/>
      <c r="D202" s="111"/>
      <c r="E202" s="16" t="s">
        <v>9</v>
      </c>
      <c r="F202" s="41">
        <f>38+11</f>
        <v>49</v>
      </c>
    </row>
    <row r="203" spans="1:6" x14ac:dyDescent="0.3">
      <c r="A203" s="16" t="s">
        <v>10</v>
      </c>
      <c r="B203" s="109" t="s">
        <v>76</v>
      </c>
      <c r="C203" s="110"/>
      <c r="D203" s="111"/>
      <c r="E203" s="16" t="s">
        <v>9</v>
      </c>
      <c r="F203" s="41">
        <v>38</v>
      </c>
    </row>
    <row r="204" spans="1:6" x14ac:dyDescent="0.3">
      <c r="A204" s="16" t="s">
        <v>12</v>
      </c>
      <c r="B204" s="67" t="s">
        <v>13</v>
      </c>
      <c r="C204" s="67"/>
      <c r="D204" s="67"/>
      <c r="E204" s="16" t="s">
        <v>9</v>
      </c>
      <c r="F204" s="41">
        <v>27</v>
      </c>
    </row>
    <row r="206" spans="1:6" x14ac:dyDescent="0.3">
      <c r="A206" s="15" t="s">
        <v>218</v>
      </c>
    </row>
    <row r="207" spans="1:6" x14ac:dyDescent="0.3">
      <c r="A207" s="38"/>
      <c r="B207" s="112" t="s">
        <v>215</v>
      </c>
      <c r="C207" s="112"/>
      <c r="D207" s="112"/>
      <c r="E207" s="112"/>
      <c r="F207" s="40"/>
    </row>
    <row r="208" spans="1:6" x14ac:dyDescent="0.3">
      <c r="A208" s="40"/>
      <c r="B208" s="113" t="s">
        <v>191</v>
      </c>
      <c r="C208" s="113"/>
      <c r="D208" s="113"/>
      <c r="E208" s="113"/>
      <c r="F208" s="40"/>
    </row>
    <row r="210" spans="1:6" ht="56.25" x14ac:dyDescent="0.3">
      <c r="A210" s="30" t="s">
        <v>67</v>
      </c>
      <c r="B210" s="72" t="s">
        <v>4</v>
      </c>
      <c r="C210" s="72"/>
      <c r="D210" s="72"/>
      <c r="E210" s="16" t="s">
        <v>5</v>
      </c>
      <c r="F210" s="16" t="s">
        <v>6</v>
      </c>
    </row>
    <row r="211" spans="1:6" x14ac:dyDescent="0.3">
      <c r="A211" s="16" t="s">
        <v>7</v>
      </c>
      <c r="B211" s="109" t="s">
        <v>149</v>
      </c>
      <c r="C211" s="110"/>
      <c r="D211" s="111"/>
      <c r="E211" s="16" t="s">
        <v>150</v>
      </c>
      <c r="F211" s="11">
        <v>111</v>
      </c>
    </row>
    <row r="212" spans="1:6" x14ac:dyDescent="0.3">
      <c r="A212" s="16" t="s">
        <v>8</v>
      </c>
      <c r="B212" s="109" t="s">
        <v>151</v>
      </c>
      <c r="C212" s="110"/>
      <c r="D212" s="111"/>
      <c r="E212" s="16" t="s">
        <v>9</v>
      </c>
      <c r="F212" s="41">
        <f>147+36</f>
        <v>183</v>
      </c>
    </row>
    <row r="213" spans="1:6" x14ac:dyDescent="0.3">
      <c r="A213" s="16" t="s">
        <v>10</v>
      </c>
      <c r="B213" s="109" t="s">
        <v>76</v>
      </c>
      <c r="C213" s="110"/>
      <c r="D213" s="111"/>
      <c r="E213" s="16" t="s">
        <v>9</v>
      </c>
      <c r="F213" s="41">
        <v>147</v>
      </c>
    </row>
    <row r="214" spans="1:6" x14ac:dyDescent="0.3">
      <c r="A214" s="16" t="s">
        <v>12</v>
      </c>
      <c r="B214" s="67" t="s">
        <v>13</v>
      </c>
      <c r="C214" s="67"/>
      <c r="D214" s="67"/>
      <c r="E214" s="16" t="s">
        <v>9</v>
      </c>
      <c r="F214" s="41">
        <v>120</v>
      </c>
    </row>
    <row r="216" spans="1:6" x14ac:dyDescent="0.3">
      <c r="A216" s="15" t="s">
        <v>221</v>
      </c>
    </row>
    <row r="217" spans="1:6" x14ac:dyDescent="0.3">
      <c r="A217" s="38"/>
      <c r="B217" s="112" t="s">
        <v>216</v>
      </c>
      <c r="C217" s="112"/>
      <c r="D217" s="112"/>
      <c r="E217" s="112"/>
      <c r="F217" s="40"/>
    </row>
    <row r="218" spans="1:6" x14ac:dyDescent="0.3">
      <c r="A218" s="40"/>
      <c r="B218" s="113" t="s">
        <v>191</v>
      </c>
      <c r="C218" s="113"/>
      <c r="D218" s="113"/>
      <c r="E218" s="113"/>
      <c r="F218" s="40"/>
    </row>
    <row r="220" spans="1:6" ht="56.25" x14ac:dyDescent="0.3">
      <c r="A220" s="30" t="s">
        <v>67</v>
      </c>
      <c r="B220" s="72" t="s">
        <v>4</v>
      </c>
      <c r="C220" s="72"/>
      <c r="D220" s="72"/>
      <c r="E220" s="16" t="s">
        <v>5</v>
      </c>
      <c r="F220" s="16" t="s">
        <v>6</v>
      </c>
    </row>
    <row r="221" spans="1:6" x14ac:dyDescent="0.3">
      <c r="A221" s="16" t="s">
        <v>7</v>
      </c>
      <c r="B221" s="109" t="s">
        <v>149</v>
      </c>
      <c r="C221" s="110"/>
      <c r="D221" s="111"/>
      <c r="E221" s="16" t="s">
        <v>150</v>
      </c>
      <c r="F221" s="11">
        <v>481</v>
      </c>
    </row>
    <row r="222" spans="1:6" x14ac:dyDescent="0.3">
      <c r="A222" s="16" t="s">
        <v>8</v>
      </c>
      <c r="B222" s="109" t="s">
        <v>151</v>
      </c>
      <c r="C222" s="110"/>
      <c r="D222" s="111"/>
      <c r="E222" s="16" t="s">
        <v>9</v>
      </c>
      <c r="F222" s="41">
        <f>886+165</f>
        <v>1051</v>
      </c>
    </row>
    <row r="223" spans="1:6" x14ac:dyDescent="0.3">
      <c r="A223" s="16" t="s">
        <v>10</v>
      </c>
      <c r="B223" s="109" t="s">
        <v>76</v>
      </c>
      <c r="C223" s="110"/>
      <c r="D223" s="111"/>
      <c r="E223" s="16" t="s">
        <v>9</v>
      </c>
      <c r="F223" s="41">
        <v>886</v>
      </c>
    </row>
    <row r="224" spans="1:6" x14ac:dyDescent="0.3">
      <c r="A224" s="16" t="s">
        <v>12</v>
      </c>
      <c r="B224" s="67" t="s">
        <v>13</v>
      </c>
      <c r="C224" s="67"/>
      <c r="D224" s="67"/>
      <c r="E224" s="16" t="s">
        <v>9</v>
      </c>
      <c r="F224" s="41">
        <v>679</v>
      </c>
    </row>
    <row r="226" spans="1:6" x14ac:dyDescent="0.3">
      <c r="A226" s="15" t="s">
        <v>222</v>
      </c>
    </row>
    <row r="227" spans="1:6" x14ac:dyDescent="0.3">
      <c r="A227" s="38"/>
      <c r="B227" s="112" t="s">
        <v>219</v>
      </c>
      <c r="C227" s="112"/>
      <c r="D227" s="112"/>
      <c r="E227" s="112"/>
      <c r="F227" s="40"/>
    </row>
    <row r="228" spans="1:6" x14ac:dyDescent="0.3">
      <c r="A228" s="40"/>
      <c r="B228" s="113" t="s">
        <v>191</v>
      </c>
      <c r="C228" s="113"/>
      <c r="D228" s="113"/>
      <c r="E228" s="113"/>
      <c r="F228" s="40"/>
    </row>
    <row r="230" spans="1:6" ht="56.25" x14ac:dyDescent="0.3">
      <c r="A230" s="30" t="s">
        <v>67</v>
      </c>
      <c r="B230" s="72" t="s">
        <v>4</v>
      </c>
      <c r="C230" s="72"/>
      <c r="D230" s="72"/>
      <c r="E230" s="16" t="s">
        <v>5</v>
      </c>
      <c r="F230" s="16" t="s">
        <v>6</v>
      </c>
    </row>
    <row r="231" spans="1:6" x14ac:dyDescent="0.3">
      <c r="A231" s="16" t="s">
        <v>7</v>
      </c>
      <c r="B231" s="109" t="s">
        <v>149</v>
      </c>
      <c r="C231" s="110"/>
      <c r="D231" s="111"/>
      <c r="E231" s="16" t="s">
        <v>150</v>
      </c>
      <c r="F231" s="11">
        <v>359</v>
      </c>
    </row>
    <row r="232" spans="1:6" x14ac:dyDescent="0.3">
      <c r="A232" s="16" t="s">
        <v>8</v>
      </c>
      <c r="B232" s="109" t="s">
        <v>151</v>
      </c>
      <c r="C232" s="110"/>
      <c r="D232" s="111"/>
      <c r="E232" s="16" t="s">
        <v>9</v>
      </c>
      <c r="F232" s="41">
        <f>726+118</f>
        <v>844</v>
      </c>
    </row>
    <row r="233" spans="1:6" x14ac:dyDescent="0.3">
      <c r="A233" s="16" t="s">
        <v>10</v>
      </c>
      <c r="B233" s="109" t="s">
        <v>76</v>
      </c>
      <c r="C233" s="110"/>
      <c r="D233" s="111"/>
      <c r="E233" s="16" t="s">
        <v>9</v>
      </c>
      <c r="F233" s="41">
        <v>726</v>
      </c>
    </row>
    <row r="234" spans="1:6" x14ac:dyDescent="0.3">
      <c r="A234" s="16" t="s">
        <v>12</v>
      </c>
      <c r="B234" s="67" t="s">
        <v>13</v>
      </c>
      <c r="C234" s="67"/>
      <c r="D234" s="67"/>
      <c r="E234" s="16" t="s">
        <v>9</v>
      </c>
      <c r="F234" s="41">
        <v>456</v>
      </c>
    </row>
    <row r="236" spans="1:6" x14ac:dyDescent="0.3">
      <c r="A236" s="15" t="s">
        <v>295</v>
      </c>
    </row>
    <row r="237" spans="1:6" x14ac:dyDescent="0.3">
      <c r="A237" s="38"/>
      <c r="B237" s="112" t="s">
        <v>220</v>
      </c>
      <c r="C237" s="112"/>
      <c r="D237" s="112"/>
      <c r="E237" s="112"/>
      <c r="F237" s="40"/>
    </row>
    <row r="238" spans="1:6" x14ac:dyDescent="0.3">
      <c r="A238" s="40"/>
      <c r="B238" s="113" t="s">
        <v>191</v>
      </c>
      <c r="C238" s="113"/>
      <c r="D238" s="113"/>
      <c r="E238" s="113"/>
      <c r="F238" s="40"/>
    </row>
    <row r="240" spans="1:6" ht="56.25" x14ac:dyDescent="0.3">
      <c r="A240" s="30" t="s">
        <v>67</v>
      </c>
      <c r="B240" s="72" t="s">
        <v>4</v>
      </c>
      <c r="C240" s="72"/>
      <c r="D240" s="72"/>
      <c r="E240" s="16" t="s">
        <v>5</v>
      </c>
      <c r="F240" s="16" t="s">
        <v>6</v>
      </c>
    </row>
    <row r="241" spans="1:6" x14ac:dyDescent="0.3">
      <c r="A241" s="16" t="s">
        <v>7</v>
      </c>
      <c r="B241" s="109" t="s">
        <v>149</v>
      </c>
      <c r="C241" s="110"/>
      <c r="D241" s="111"/>
      <c r="E241" s="16" t="s">
        <v>150</v>
      </c>
      <c r="F241" s="11">
        <v>268</v>
      </c>
    </row>
    <row r="242" spans="1:6" x14ac:dyDescent="0.3">
      <c r="A242" s="16" t="s">
        <v>8</v>
      </c>
      <c r="B242" s="109" t="s">
        <v>151</v>
      </c>
      <c r="C242" s="110"/>
      <c r="D242" s="111"/>
      <c r="E242" s="16" t="s">
        <v>9</v>
      </c>
      <c r="F242" s="41">
        <f>161+55</f>
        <v>216</v>
      </c>
    </row>
    <row r="243" spans="1:6" x14ac:dyDescent="0.3">
      <c r="A243" s="16" t="s">
        <v>10</v>
      </c>
      <c r="B243" s="109" t="s">
        <v>76</v>
      </c>
      <c r="C243" s="110"/>
      <c r="D243" s="111"/>
      <c r="E243" s="16" t="s">
        <v>9</v>
      </c>
      <c r="F243" s="41">
        <v>161</v>
      </c>
    </row>
    <row r="244" spans="1:6" x14ac:dyDescent="0.3">
      <c r="A244" s="16" t="s">
        <v>12</v>
      </c>
      <c r="B244" s="67" t="s">
        <v>13</v>
      </c>
      <c r="C244" s="67"/>
      <c r="D244" s="67"/>
      <c r="E244" s="16" t="s">
        <v>9</v>
      </c>
      <c r="F244" s="41">
        <v>230</v>
      </c>
    </row>
    <row r="247" spans="1:6" x14ac:dyDescent="0.3">
      <c r="A247" s="15" t="s">
        <v>28</v>
      </c>
    </row>
    <row r="249" spans="1:6" x14ac:dyDescent="0.3">
      <c r="A249" s="15" t="s">
        <v>50</v>
      </c>
    </row>
    <row r="251" spans="1:6" ht="18.75" customHeight="1" x14ac:dyDescent="0.3">
      <c r="A251" s="15" t="s">
        <v>96</v>
      </c>
    </row>
    <row r="253" spans="1:6" ht="37.5" customHeight="1" x14ac:dyDescent="0.3">
      <c r="A253" s="77" t="s">
        <v>29</v>
      </c>
      <c r="B253" s="114"/>
      <c r="C253" s="115" t="s">
        <v>53</v>
      </c>
      <c r="D253" s="70"/>
      <c r="E253" s="77" t="s">
        <v>30</v>
      </c>
      <c r="F253" s="114"/>
    </row>
    <row r="254" spans="1:6" ht="36" customHeight="1" x14ac:dyDescent="0.3">
      <c r="A254" s="42" t="s">
        <v>51</v>
      </c>
      <c r="B254" s="43" t="s">
        <v>52</v>
      </c>
      <c r="C254" s="116"/>
      <c r="D254" s="71"/>
      <c r="E254" s="16" t="s">
        <v>31</v>
      </c>
      <c r="F254" s="16" t="s">
        <v>32</v>
      </c>
    </row>
    <row r="255" spans="1:6" ht="98.25" customHeight="1" x14ac:dyDescent="0.3">
      <c r="A255" s="44">
        <v>136</v>
      </c>
      <c r="B255" s="45" t="s">
        <v>162</v>
      </c>
      <c r="C255" s="68">
        <v>2</v>
      </c>
      <c r="D255" s="69"/>
      <c r="E255" s="46">
        <f>846+42-21</f>
        <v>867</v>
      </c>
      <c r="F255" s="46">
        <f>321+78</f>
        <v>399</v>
      </c>
    </row>
    <row r="256" spans="1:6" ht="57.75" customHeight="1" x14ac:dyDescent="0.3">
      <c r="A256" s="44">
        <v>184</v>
      </c>
      <c r="B256" s="45" t="s">
        <v>163</v>
      </c>
      <c r="C256" s="68">
        <v>2</v>
      </c>
      <c r="D256" s="69"/>
      <c r="E256" s="46">
        <v>0</v>
      </c>
      <c r="F256" s="60">
        <v>0</v>
      </c>
    </row>
    <row r="257" spans="1:6" x14ac:dyDescent="0.3">
      <c r="A257" s="47">
        <v>11</v>
      </c>
      <c r="B257" s="45" t="s">
        <v>129</v>
      </c>
      <c r="C257" s="68">
        <v>4</v>
      </c>
      <c r="D257" s="69"/>
      <c r="E257" s="48">
        <v>343</v>
      </c>
      <c r="F257" s="49"/>
    </row>
    <row r="258" spans="1:6" x14ac:dyDescent="0.3">
      <c r="A258" s="47">
        <v>12</v>
      </c>
      <c r="B258" s="45" t="s">
        <v>130</v>
      </c>
      <c r="C258" s="68">
        <v>5</v>
      </c>
      <c r="D258" s="69"/>
      <c r="E258" s="49">
        <v>192</v>
      </c>
      <c r="F258" s="49">
        <f>99-7</f>
        <v>92</v>
      </c>
    </row>
    <row r="259" spans="1:6" x14ac:dyDescent="0.3">
      <c r="A259" s="47">
        <v>14</v>
      </c>
      <c r="B259" s="45" t="s">
        <v>131</v>
      </c>
      <c r="C259" s="68">
        <v>38</v>
      </c>
      <c r="D259" s="69"/>
      <c r="E259" s="49">
        <v>36</v>
      </c>
      <c r="F259" s="49"/>
    </row>
    <row r="260" spans="1:6" x14ac:dyDescent="0.3">
      <c r="A260" s="47">
        <v>16</v>
      </c>
      <c r="B260" s="45" t="s">
        <v>132</v>
      </c>
      <c r="C260" s="68">
        <v>6</v>
      </c>
      <c r="D260" s="69"/>
      <c r="E260" s="49">
        <f>283+40</f>
        <v>323</v>
      </c>
      <c r="F260" s="49">
        <f>163+41</f>
        <v>204</v>
      </c>
    </row>
    <row r="261" spans="1:6" x14ac:dyDescent="0.3">
      <c r="A261" s="47">
        <v>28</v>
      </c>
      <c r="B261" s="45" t="s">
        <v>133</v>
      </c>
      <c r="C261" s="68">
        <v>12</v>
      </c>
      <c r="D261" s="69"/>
      <c r="E261" s="49">
        <f>640+372</f>
        <v>1012</v>
      </c>
      <c r="F261" s="49"/>
    </row>
    <row r="262" spans="1:6" x14ac:dyDescent="0.3">
      <c r="A262" s="47">
        <v>29</v>
      </c>
      <c r="B262" s="45" t="s">
        <v>134</v>
      </c>
      <c r="C262" s="68">
        <v>13</v>
      </c>
      <c r="D262" s="69"/>
      <c r="E262" s="49">
        <f>951-265</f>
        <v>686</v>
      </c>
      <c r="F262" s="49">
        <v>110</v>
      </c>
    </row>
    <row r="263" spans="1:6" x14ac:dyDescent="0.3">
      <c r="A263" s="47">
        <v>158</v>
      </c>
      <c r="B263" s="45" t="s">
        <v>77</v>
      </c>
      <c r="C263" s="68">
        <v>37</v>
      </c>
      <c r="D263" s="69"/>
      <c r="E263" s="58">
        <f>243+46+88</f>
        <v>377</v>
      </c>
      <c r="F263" s="49">
        <v>119</v>
      </c>
    </row>
    <row r="264" spans="1:6" x14ac:dyDescent="0.3">
      <c r="A264" s="47">
        <v>53</v>
      </c>
      <c r="B264" s="45" t="s">
        <v>135</v>
      </c>
      <c r="C264" s="68">
        <v>15</v>
      </c>
      <c r="D264" s="69"/>
      <c r="E264" s="58">
        <f>761+7</f>
        <v>768</v>
      </c>
      <c r="F264" s="49">
        <v>149</v>
      </c>
    </row>
    <row r="265" spans="1:6" x14ac:dyDescent="0.3">
      <c r="A265" s="47">
        <v>54</v>
      </c>
      <c r="B265" s="45" t="s">
        <v>136</v>
      </c>
      <c r="C265" s="68">
        <v>16</v>
      </c>
      <c r="D265" s="69"/>
      <c r="E265" s="49">
        <v>345</v>
      </c>
      <c r="F265" s="49">
        <v>0</v>
      </c>
    </row>
    <row r="266" spans="1:6" x14ac:dyDescent="0.3">
      <c r="A266" s="47">
        <v>56</v>
      </c>
      <c r="B266" s="45" t="s">
        <v>137</v>
      </c>
      <c r="C266" s="68">
        <v>13</v>
      </c>
      <c r="D266" s="69"/>
      <c r="E266" s="49">
        <v>324</v>
      </c>
      <c r="F266" s="49">
        <v>143</v>
      </c>
    </row>
    <row r="267" spans="1:6" ht="56.25" x14ac:dyDescent="0.3">
      <c r="A267" s="47">
        <v>162</v>
      </c>
      <c r="B267" s="45" t="s">
        <v>138</v>
      </c>
      <c r="C267" s="68">
        <v>20</v>
      </c>
      <c r="D267" s="69"/>
      <c r="E267" s="49">
        <v>407</v>
      </c>
      <c r="F267" s="49">
        <v>183</v>
      </c>
    </row>
    <row r="268" spans="1:6" x14ac:dyDescent="0.3">
      <c r="A268" s="47">
        <v>65</v>
      </c>
      <c r="B268" s="45" t="s">
        <v>139</v>
      </c>
      <c r="C268" s="68">
        <v>21</v>
      </c>
      <c r="D268" s="69"/>
      <c r="E268" s="49">
        <v>517</v>
      </c>
      <c r="F268" s="49">
        <v>124</v>
      </c>
    </row>
    <row r="269" spans="1:6" x14ac:dyDescent="0.3">
      <c r="A269" s="47">
        <v>68</v>
      </c>
      <c r="B269" s="45" t="s">
        <v>161</v>
      </c>
      <c r="C269" s="68">
        <v>22</v>
      </c>
      <c r="D269" s="69"/>
      <c r="E269" s="58">
        <f>814-7</f>
        <v>807</v>
      </c>
      <c r="F269" s="49">
        <f>135+30+76</f>
        <v>241</v>
      </c>
    </row>
    <row r="270" spans="1:6" x14ac:dyDescent="0.3">
      <c r="A270" s="61">
        <v>75</v>
      </c>
      <c r="B270" s="45" t="s">
        <v>140</v>
      </c>
      <c r="C270" s="68">
        <v>23</v>
      </c>
      <c r="D270" s="69"/>
      <c r="E270" s="49">
        <v>592</v>
      </c>
      <c r="F270" s="49"/>
    </row>
    <row r="271" spans="1:6" x14ac:dyDescent="0.3">
      <c r="A271" s="61">
        <v>77</v>
      </c>
      <c r="B271" s="45" t="s">
        <v>336</v>
      </c>
      <c r="C271" s="127">
        <v>24</v>
      </c>
      <c r="D271" s="128"/>
      <c r="E271" s="49">
        <v>16</v>
      </c>
      <c r="F271" s="49">
        <v>94</v>
      </c>
    </row>
    <row r="272" spans="1:6" ht="23.25" customHeight="1" x14ac:dyDescent="0.3">
      <c r="A272" s="61">
        <v>81</v>
      </c>
      <c r="B272" s="45" t="s">
        <v>141</v>
      </c>
      <c r="C272" s="68">
        <v>25</v>
      </c>
      <c r="D272" s="69"/>
      <c r="E272" s="49">
        <v>260</v>
      </c>
      <c r="F272" s="49">
        <v>48</v>
      </c>
    </row>
    <row r="273" spans="1:8" x14ac:dyDescent="0.3">
      <c r="A273" s="61">
        <v>97</v>
      </c>
      <c r="B273" s="45" t="s">
        <v>142</v>
      </c>
      <c r="C273" s="68">
        <v>27</v>
      </c>
      <c r="D273" s="69"/>
      <c r="E273" s="49">
        <f>1260-58+21</f>
        <v>1223</v>
      </c>
      <c r="F273" s="49">
        <f>576+439+130-94</f>
        <v>1051</v>
      </c>
    </row>
    <row r="274" spans="1:8" x14ac:dyDescent="0.3">
      <c r="A274" s="61">
        <v>100</v>
      </c>
      <c r="B274" s="45" t="s">
        <v>78</v>
      </c>
      <c r="C274" s="68">
        <v>29</v>
      </c>
      <c r="D274" s="69"/>
      <c r="E274" s="49">
        <f>422+622-180</f>
        <v>864</v>
      </c>
      <c r="F274" s="49">
        <v>115</v>
      </c>
    </row>
    <row r="275" spans="1:8" x14ac:dyDescent="0.3">
      <c r="A275" s="61">
        <v>108</v>
      </c>
      <c r="B275" s="45" t="s">
        <v>143</v>
      </c>
      <c r="C275" s="68">
        <v>30</v>
      </c>
      <c r="D275" s="69"/>
      <c r="E275" s="49">
        <v>543</v>
      </c>
      <c r="F275" s="49">
        <v>142</v>
      </c>
    </row>
    <row r="276" spans="1:8" x14ac:dyDescent="0.3">
      <c r="A276" s="61">
        <v>112</v>
      </c>
      <c r="B276" s="45" t="s">
        <v>144</v>
      </c>
      <c r="C276" s="68">
        <v>31.32</v>
      </c>
      <c r="D276" s="69"/>
      <c r="E276" s="49">
        <v>2201</v>
      </c>
      <c r="F276" s="49">
        <v>395</v>
      </c>
    </row>
    <row r="277" spans="1:8" x14ac:dyDescent="0.3">
      <c r="A277" s="47">
        <v>114</v>
      </c>
      <c r="B277" s="45" t="s">
        <v>79</v>
      </c>
      <c r="C277" s="68">
        <v>33</v>
      </c>
      <c r="D277" s="69"/>
      <c r="E277" s="49">
        <v>37</v>
      </c>
      <c r="F277" s="49"/>
    </row>
    <row r="278" spans="1:8" x14ac:dyDescent="0.3">
      <c r="A278" s="47">
        <v>116</v>
      </c>
      <c r="B278" s="45" t="s">
        <v>80</v>
      </c>
      <c r="C278" s="68">
        <v>34</v>
      </c>
      <c r="D278" s="69"/>
      <c r="E278" s="49">
        <v>93</v>
      </c>
      <c r="F278" s="49"/>
    </row>
    <row r="279" spans="1:8" x14ac:dyDescent="0.3">
      <c r="A279" s="47">
        <v>122</v>
      </c>
      <c r="B279" s="45" t="s">
        <v>145</v>
      </c>
      <c r="C279" s="68">
        <v>35</v>
      </c>
      <c r="D279" s="69"/>
      <c r="E279" s="49">
        <v>257</v>
      </c>
      <c r="F279" s="49"/>
    </row>
    <row r="280" spans="1:8" ht="37.5" x14ac:dyDescent="0.3">
      <c r="A280" s="47">
        <v>60</v>
      </c>
      <c r="B280" s="45" t="s">
        <v>164</v>
      </c>
      <c r="C280" s="68">
        <v>19</v>
      </c>
      <c r="D280" s="69"/>
      <c r="E280" s="58">
        <f>489+447+236+80</f>
        <v>1252</v>
      </c>
      <c r="F280" s="49">
        <f>783+408+7</f>
        <v>1198</v>
      </c>
      <c r="H280" s="15" t="s">
        <v>343</v>
      </c>
    </row>
    <row r="281" spans="1:8" ht="77.25" customHeight="1" x14ac:dyDescent="0.3">
      <c r="A281" s="62">
        <v>60</v>
      </c>
      <c r="B281" s="45" t="s">
        <v>165</v>
      </c>
      <c r="C281" s="68" t="s">
        <v>310</v>
      </c>
      <c r="D281" s="69"/>
      <c r="E281" s="49">
        <v>20</v>
      </c>
      <c r="F281" s="49">
        <v>50</v>
      </c>
    </row>
    <row r="282" spans="1:8" ht="77.25" customHeight="1" x14ac:dyDescent="0.3">
      <c r="A282" s="62">
        <v>60</v>
      </c>
      <c r="B282" s="45" t="s">
        <v>166</v>
      </c>
      <c r="C282" s="68" t="s">
        <v>311</v>
      </c>
      <c r="D282" s="69"/>
      <c r="E282" s="49">
        <v>40</v>
      </c>
      <c r="F282" s="49">
        <v>27</v>
      </c>
    </row>
    <row r="283" spans="1:8" ht="77.25" customHeight="1" x14ac:dyDescent="0.3">
      <c r="A283" s="62">
        <v>60</v>
      </c>
      <c r="B283" s="45" t="s">
        <v>167</v>
      </c>
      <c r="C283" s="68" t="s">
        <v>312</v>
      </c>
      <c r="D283" s="69"/>
      <c r="E283" s="49">
        <v>75</v>
      </c>
      <c r="F283" s="49">
        <v>30</v>
      </c>
    </row>
    <row r="284" spans="1:8" ht="77.25" customHeight="1" x14ac:dyDescent="0.3">
      <c r="A284" s="62">
        <v>60</v>
      </c>
      <c r="B284" s="45" t="s">
        <v>168</v>
      </c>
      <c r="C284" s="68" t="s">
        <v>313</v>
      </c>
      <c r="D284" s="69"/>
      <c r="E284" s="49">
        <v>60</v>
      </c>
      <c r="F284" s="49">
        <v>35</v>
      </c>
    </row>
    <row r="285" spans="1:8" ht="81.75" customHeight="1" x14ac:dyDescent="0.3">
      <c r="A285" s="62">
        <v>60</v>
      </c>
      <c r="B285" s="45" t="s">
        <v>169</v>
      </c>
      <c r="C285" s="68" t="s">
        <v>314</v>
      </c>
      <c r="D285" s="69"/>
      <c r="E285" s="49">
        <v>120</v>
      </c>
      <c r="F285" s="49">
        <v>50</v>
      </c>
    </row>
    <row r="286" spans="1:8" ht="81.75" customHeight="1" x14ac:dyDescent="0.3">
      <c r="A286" s="62">
        <v>60</v>
      </c>
      <c r="B286" s="45" t="s">
        <v>170</v>
      </c>
      <c r="C286" s="68" t="s">
        <v>315</v>
      </c>
      <c r="D286" s="69"/>
      <c r="E286" s="49">
        <v>32</v>
      </c>
      <c r="F286" s="49">
        <v>35</v>
      </c>
    </row>
    <row r="287" spans="1:8" ht="72" customHeight="1" x14ac:dyDescent="0.3">
      <c r="A287" s="62">
        <v>60</v>
      </c>
      <c r="B287" s="45" t="s">
        <v>171</v>
      </c>
      <c r="C287" s="68" t="s">
        <v>316</v>
      </c>
      <c r="D287" s="69"/>
      <c r="E287" s="49">
        <v>100</v>
      </c>
      <c r="F287" s="49">
        <v>104</v>
      </c>
    </row>
    <row r="288" spans="1:8" ht="72" customHeight="1" x14ac:dyDescent="0.3">
      <c r="A288" s="62">
        <v>60</v>
      </c>
      <c r="B288" s="45" t="s">
        <v>172</v>
      </c>
      <c r="C288" s="68" t="s">
        <v>317</v>
      </c>
      <c r="D288" s="69"/>
      <c r="E288" s="49">
        <v>27</v>
      </c>
      <c r="F288" s="49">
        <v>6</v>
      </c>
    </row>
    <row r="289" spans="1:6" ht="72" customHeight="1" x14ac:dyDescent="0.3">
      <c r="A289" s="62">
        <v>60</v>
      </c>
      <c r="B289" s="45" t="s">
        <v>173</v>
      </c>
      <c r="C289" s="68" t="s">
        <v>318</v>
      </c>
      <c r="D289" s="69"/>
      <c r="E289" s="49">
        <v>2</v>
      </c>
      <c r="F289" s="49">
        <v>27</v>
      </c>
    </row>
    <row r="290" spans="1:6" ht="72" customHeight="1" x14ac:dyDescent="0.3">
      <c r="A290" s="62">
        <v>60</v>
      </c>
      <c r="B290" s="45" t="s">
        <v>174</v>
      </c>
      <c r="C290" s="68" t="s">
        <v>319</v>
      </c>
      <c r="D290" s="69"/>
      <c r="E290" s="49">
        <v>3</v>
      </c>
      <c r="F290" s="49">
        <v>17</v>
      </c>
    </row>
    <row r="291" spans="1:6" ht="75" customHeight="1" x14ac:dyDescent="0.3">
      <c r="A291" s="62">
        <v>60</v>
      </c>
      <c r="B291" s="45" t="s">
        <v>175</v>
      </c>
      <c r="C291" s="68" t="s">
        <v>320</v>
      </c>
      <c r="D291" s="69"/>
      <c r="E291" s="49">
        <v>1</v>
      </c>
      <c r="F291" s="49">
        <v>50</v>
      </c>
    </row>
    <row r="292" spans="1:6" ht="75" customHeight="1" x14ac:dyDescent="0.3">
      <c r="A292" s="62">
        <v>60</v>
      </c>
      <c r="B292" s="45" t="s">
        <v>176</v>
      </c>
      <c r="C292" s="68" t="s">
        <v>321</v>
      </c>
      <c r="D292" s="69"/>
      <c r="E292" s="49">
        <v>1</v>
      </c>
      <c r="F292" s="49">
        <v>151</v>
      </c>
    </row>
    <row r="293" spans="1:6" ht="75" customHeight="1" x14ac:dyDescent="0.3">
      <c r="A293" s="62">
        <v>60</v>
      </c>
      <c r="B293" s="45" t="s">
        <v>177</v>
      </c>
      <c r="C293" s="68" t="s">
        <v>322</v>
      </c>
      <c r="D293" s="69"/>
      <c r="E293" s="49">
        <v>21</v>
      </c>
      <c r="F293" s="49">
        <v>161</v>
      </c>
    </row>
    <row r="294" spans="1:6" ht="75" customHeight="1" x14ac:dyDescent="0.3">
      <c r="A294" s="62">
        <v>60</v>
      </c>
      <c r="B294" s="45" t="s">
        <v>344</v>
      </c>
      <c r="C294" s="68" t="s">
        <v>348</v>
      </c>
      <c r="D294" s="69"/>
      <c r="E294" s="49">
        <v>17</v>
      </c>
      <c r="F294" s="49">
        <v>48</v>
      </c>
    </row>
    <row r="295" spans="1:6" ht="75" customHeight="1" x14ac:dyDescent="0.3">
      <c r="A295" s="62">
        <v>60</v>
      </c>
      <c r="B295" s="45" t="s">
        <v>309</v>
      </c>
      <c r="C295" s="68" t="s">
        <v>323</v>
      </c>
      <c r="D295" s="69"/>
      <c r="E295" s="49">
        <v>20</v>
      </c>
      <c r="F295" s="49">
        <v>278</v>
      </c>
    </row>
    <row r="296" spans="1:6" ht="75" customHeight="1" x14ac:dyDescent="0.3">
      <c r="A296" s="62">
        <v>60</v>
      </c>
      <c r="B296" s="45" t="s">
        <v>339</v>
      </c>
      <c r="C296" s="68" t="s">
        <v>341</v>
      </c>
      <c r="D296" s="69"/>
      <c r="E296" s="49">
        <v>15</v>
      </c>
      <c r="F296" s="49">
        <v>25</v>
      </c>
    </row>
    <row r="297" spans="1:6" ht="75" customHeight="1" x14ac:dyDescent="0.3">
      <c r="A297" s="62">
        <v>60</v>
      </c>
      <c r="B297" s="45" t="s">
        <v>340</v>
      </c>
      <c r="C297" s="68" t="s">
        <v>342</v>
      </c>
      <c r="D297" s="69"/>
      <c r="E297" s="49">
        <v>3</v>
      </c>
      <c r="F297" s="49">
        <v>10</v>
      </c>
    </row>
    <row r="298" spans="1:6" ht="75" customHeight="1" x14ac:dyDescent="0.3">
      <c r="A298" s="63">
        <v>60</v>
      </c>
      <c r="B298" s="64" t="s">
        <v>182</v>
      </c>
      <c r="C298" s="127" t="s">
        <v>347</v>
      </c>
      <c r="D298" s="128"/>
      <c r="E298" s="58">
        <v>0</v>
      </c>
      <c r="F298" s="58">
        <v>2</v>
      </c>
    </row>
    <row r="299" spans="1:6" ht="41.25" customHeight="1" x14ac:dyDescent="0.3">
      <c r="A299" s="62">
        <v>60</v>
      </c>
      <c r="B299" s="45" t="s">
        <v>178</v>
      </c>
      <c r="C299" s="68" t="s">
        <v>349</v>
      </c>
      <c r="D299" s="69"/>
      <c r="E299" s="49">
        <v>3</v>
      </c>
      <c r="F299" s="49"/>
    </row>
    <row r="300" spans="1:6" ht="41.25" customHeight="1" x14ac:dyDescent="0.3">
      <c r="A300" s="62">
        <v>60</v>
      </c>
      <c r="B300" s="45" t="s">
        <v>179</v>
      </c>
      <c r="C300" s="68" t="s">
        <v>350</v>
      </c>
      <c r="D300" s="69"/>
      <c r="E300" s="49">
        <v>11</v>
      </c>
      <c r="F300" s="49"/>
    </row>
    <row r="301" spans="1:6" ht="41.25" customHeight="1" x14ac:dyDescent="0.3">
      <c r="A301" s="62">
        <v>60</v>
      </c>
      <c r="B301" s="45" t="s">
        <v>180</v>
      </c>
      <c r="C301" s="68" t="s">
        <v>351</v>
      </c>
      <c r="D301" s="69"/>
      <c r="E301" s="49">
        <v>0</v>
      </c>
      <c r="F301" s="49"/>
    </row>
    <row r="302" spans="1:6" ht="41.25" customHeight="1" x14ac:dyDescent="0.3">
      <c r="A302" s="62">
        <v>60</v>
      </c>
      <c r="B302" s="45" t="s">
        <v>181</v>
      </c>
      <c r="C302" s="68" t="s">
        <v>352</v>
      </c>
      <c r="D302" s="69"/>
      <c r="E302" s="49">
        <v>0</v>
      </c>
      <c r="F302" s="49"/>
    </row>
    <row r="303" spans="1:6" ht="59.25" customHeight="1" x14ac:dyDescent="0.3">
      <c r="A303" s="62">
        <v>59</v>
      </c>
      <c r="B303" s="45" t="s">
        <v>345</v>
      </c>
      <c r="C303" s="68" t="s">
        <v>353</v>
      </c>
      <c r="D303" s="69"/>
      <c r="E303" s="49">
        <v>11</v>
      </c>
      <c r="F303" s="49"/>
    </row>
    <row r="304" spans="1:6" ht="56.25" customHeight="1" x14ac:dyDescent="0.3">
      <c r="A304" s="62">
        <v>60</v>
      </c>
      <c r="B304" s="45" t="s">
        <v>182</v>
      </c>
      <c r="C304" s="68" t="s">
        <v>325</v>
      </c>
      <c r="D304" s="69"/>
      <c r="E304" s="49">
        <v>3</v>
      </c>
      <c r="F304" s="49"/>
    </row>
    <row r="305" spans="1:11" ht="56.25" customHeight="1" x14ac:dyDescent="0.3">
      <c r="A305" s="62">
        <v>60</v>
      </c>
      <c r="B305" s="45" t="s">
        <v>183</v>
      </c>
      <c r="C305" s="68" t="s">
        <v>326</v>
      </c>
      <c r="D305" s="69"/>
      <c r="E305" s="49">
        <v>0</v>
      </c>
      <c r="F305" s="49"/>
    </row>
    <row r="306" spans="1:11" ht="101.25" customHeight="1" x14ac:dyDescent="0.3">
      <c r="A306" s="62">
        <v>60</v>
      </c>
      <c r="B306" s="45" t="s">
        <v>184</v>
      </c>
      <c r="C306" s="68" t="s">
        <v>328</v>
      </c>
      <c r="D306" s="69"/>
      <c r="E306" s="49">
        <v>30</v>
      </c>
      <c r="F306" s="49"/>
    </row>
    <row r="307" spans="1:11" ht="98.25" customHeight="1" x14ac:dyDescent="0.3">
      <c r="A307" s="62">
        <v>60</v>
      </c>
      <c r="B307" s="45" t="s">
        <v>327</v>
      </c>
      <c r="C307" s="68" t="s">
        <v>329</v>
      </c>
      <c r="D307" s="69"/>
      <c r="E307" s="49">
        <v>17</v>
      </c>
      <c r="F307" s="49"/>
    </row>
    <row r="308" spans="1:11" ht="98.25" customHeight="1" x14ac:dyDescent="0.3">
      <c r="A308" s="62"/>
      <c r="B308" s="45" t="s">
        <v>185</v>
      </c>
      <c r="C308" s="68" t="s">
        <v>330</v>
      </c>
      <c r="D308" s="69"/>
      <c r="E308" s="49">
        <v>0</v>
      </c>
      <c r="F308" s="49"/>
    </row>
    <row r="309" spans="1:11" ht="99" customHeight="1" x14ac:dyDescent="0.3">
      <c r="A309" s="62">
        <v>60</v>
      </c>
      <c r="B309" s="45" t="s">
        <v>324</v>
      </c>
      <c r="C309" s="68" t="s">
        <v>331</v>
      </c>
      <c r="D309" s="69"/>
      <c r="E309" s="49">
        <v>3</v>
      </c>
      <c r="F309" s="49"/>
    </row>
    <row r="310" spans="1:11" ht="99" customHeight="1" x14ac:dyDescent="0.3">
      <c r="A310" s="62">
        <v>60</v>
      </c>
      <c r="B310" s="45" t="s">
        <v>186</v>
      </c>
      <c r="C310" s="68" t="s">
        <v>332</v>
      </c>
      <c r="D310" s="69"/>
      <c r="E310" s="49">
        <v>0</v>
      </c>
      <c r="F310" s="49">
        <v>11</v>
      </c>
    </row>
    <row r="311" spans="1:11" ht="99" customHeight="1" x14ac:dyDescent="0.3">
      <c r="A311" s="62">
        <v>60</v>
      </c>
      <c r="B311" s="45" t="s">
        <v>333</v>
      </c>
      <c r="C311" s="68" t="s">
        <v>334</v>
      </c>
      <c r="D311" s="69"/>
      <c r="E311" s="49">
        <v>0</v>
      </c>
      <c r="F311" s="49">
        <v>3</v>
      </c>
    </row>
    <row r="312" spans="1:11" x14ac:dyDescent="0.3">
      <c r="A312" s="74" t="s">
        <v>33</v>
      </c>
      <c r="B312" s="75"/>
      <c r="C312" s="75"/>
      <c r="D312" s="76"/>
      <c r="E312" s="49">
        <f>SUM(E255:E280)</f>
        <v>14342</v>
      </c>
      <c r="F312" s="49">
        <f>SUM(F255:F280)</f>
        <v>4807</v>
      </c>
      <c r="H312" s="33">
        <f>E312+E334</f>
        <v>14787</v>
      </c>
      <c r="K312" s="33"/>
    </row>
    <row r="314" spans="1:11" x14ac:dyDescent="0.3">
      <c r="A314" s="15" t="s">
        <v>34</v>
      </c>
    </row>
    <row r="316" spans="1:11" ht="36.75" customHeight="1" x14ac:dyDescent="0.3">
      <c r="A316" s="77" t="s">
        <v>29</v>
      </c>
      <c r="B316" s="78"/>
      <c r="C316" s="72" t="s">
        <v>35</v>
      </c>
      <c r="D316" s="70" t="s">
        <v>54</v>
      </c>
      <c r="E316" s="72" t="s">
        <v>30</v>
      </c>
      <c r="F316" s="72"/>
    </row>
    <row r="317" spans="1:11" ht="37.5" x14ac:dyDescent="0.3">
      <c r="A317" s="16" t="s">
        <v>51</v>
      </c>
      <c r="B317" s="30" t="s">
        <v>52</v>
      </c>
      <c r="C317" s="72"/>
      <c r="D317" s="71"/>
      <c r="E317" s="16" t="s">
        <v>31</v>
      </c>
      <c r="F317" s="16" t="s">
        <v>32</v>
      </c>
    </row>
    <row r="318" spans="1:11" ht="21.75" customHeight="1" x14ac:dyDescent="0.3">
      <c r="A318" s="16">
        <v>15</v>
      </c>
      <c r="B318" s="27" t="s">
        <v>90</v>
      </c>
      <c r="C318" s="16">
        <v>36</v>
      </c>
      <c r="D318" s="79" t="s">
        <v>91</v>
      </c>
      <c r="E318" s="35">
        <v>40</v>
      </c>
      <c r="F318" s="35">
        <v>0</v>
      </c>
    </row>
    <row r="319" spans="1:11" ht="21.75" customHeight="1" x14ac:dyDescent="0.3">
      <c r="A319" s="16">
        <v>15</v>
      </c>
      <c r="B319" s="27" t="s">
        <v>90</v>
      </c>
      <c r="C319" s="16">
        <v>37</v>
      </c>
      <c r="D319" s="80"/>
      <c r="E319" s="35">
        <v>30</v>
      </c>
      <c r="F319" s="35">
        <v>0</v>
      </c>
    </row>
    <row r="320" spans="1:11" ht="21.75" customHeight="1" x14ac:dyDescent="0.3">
      <c r="A320" s="16">
        <v>15</v>
      </c>
      <c r="B320" s="27" t="s">
        <v>90</v>
      </c>
      <c r="C320" s="16">
        <v>38</v>
      </c>
      <c r="D320" s="80"/>
      <c r="E320" s="35">
        <v>15</v>
      </c>
      <c r="F320" s="35">
        <v>0</v>
      </c>
    </row>
    <row r="321" spans="1:6" ht="21.75" customHeight="1" x14ac:dyDescent="0.3">
      <c r="A321" s="16">
        <v>15</v>
      </c>
      <c r="B321" s="27" t="s">
        <v>90</v>
      </c>
      <c r="C321" s="16">
        <v>39</v>
      </c>
      <c r="D321" s="80"/>
      <c r="E321" s="35">
        <v>30</v>
      </c>
      <c r="F321" s="35">
        <v>0</v>
      </c>
    </row>
    <row r="322" spans="1:6" ht="21.75" customHeight="1" x14ac:dyDescent="0.3">
      <c r="A322" s="16">
        <v>15</v>
      </c>
      <c r="B322" s="27" t="s">
        <v>90</v>
      </c>
      <c r="C322" s="16">
        <v>40</v>
      </c>
      <c r="D322" s="80"/>
      <c r="E322" s="35">
        <v>10</v>
      </c>
      <c r="F322" s="35">
        <v>0</v>
      </c>
    </row>
    <row r="323" spans="1:6" ht="21.75" customHeight="1" x14ac:dyDescent="0.3">
      <c r="A323" s="16">
        <v>15</v>
      </c>
      <c r="B323" s="27" t="s">
        <v>90</v>
      </c>
      <c r="C323" s="16">
        <v>41</v>
      </c>
      <c r="D323" s="80"/>
      <c r="E323" s="35">
        <v>10</v>
      </c>
      <c r="F323" s="35">
        <v>0</v>
      </c>
    </row>
    <row r="324" spans="1:6" ht="21.75" customHeight="1" x14ac:dyDescent="0.3">
      <c r="A324" s="16">
        <v>15</v>
      </c>
      <c r="B324" s="27" t="s">
        <v>90</v>
      </c>
      <c r="C324" s="16">
        <v>42</v>
      </c>
      <c r="D324" s="81"/>
      <c r="E324" s="35">
        <v>75</v>
      </c>
      <c r="F324" s="35">
        <v>0</v>
      </c>
    </row>
    <row r="325" spans="1:6" ht="156" customHeight="1" x14ac:dyDescent="0.3">
      <c r="A325" s="16">
        <v>15</v>
      </c>
      <c r="B325" s="27" t="s">
        <v>90</v>
      </c>
      <c r="C325" s="16">
        <v>44</v>
      </c>
      <c r="D325" s="50" t="s">
        <v>92</v>
      </c>
      <c r="E325" s="35">
        <v>6</v>
      </c>
      <c r="F325" s="35">
        <v>0</v>
      </c>
    </row>
    <row r="326" spans="1:6" ht="156" customHeight="1" x14ac:dyDescent="0.3">
      <c r="A326" s="16">
        <v>15</v>
      </c>
      <c r="B326" s="27" t="s">
        <v>90</v>
      </c>
      <c r="C326" s="16">
        <v>46</v>
      </c>
      <c r="D326" s="50" t="s">
        <v>93</v>
      </c>
      <c r="E326" s="35">
        <v>32</v>
      </c>
      <c r="F326" s="35">
        <v>0</v>
      </c>
    </row>
    <row r="327" spans="1:6" ht="93.75" customHeight="1" x14ac:dyDescent="0.3">
      <c r="A327" s="16">
        <v>15</v>
      </c>
      <c r="B327" s="27" t="s">
        <v>90</v>
      </c>
      <c r="C327" s="16">
        <v>47</v>
      </c>
      <c r="D327" s="50" t="s">
        <v>308</v>
      </c>
      <c r="E327" s="35">
        <v>17</v>
      </c>
      <c r="F327" s="35">
        <v>0</v>
      </c>
    </row>
    <row r="328" spans="1:6" x14ac:dyDescent="0.3">
      <c r="A328" s="82" t="s">
        <v>94</v>
      </c>
      <c r="B328" s="83"/>
      <c r="C328" s="83"/>
      <c r="D328" s="84"/>
      <c r="E328" s="35">
        <f>SUM(E318:E327)</f>
        <v>265</v>
      </c>
      <c r="F328" s="35">
        <v>0</v>
      </c>
    </row>
    <row r="329" spans="1:6" ht="348" customHeight="1" x14ac:dyDescent="0.3">
      <c r="A329" s="86">
        <v>17</v>
      </c>
      <c r="B329" s="125" t="s">
        <v>78</v>
      </c>
      <c r="C329" s="86">
        <v>51</v>
      </c>
      <c r="D329" s="50" t="s">
        <v>114</v>
      </c>
      <c r="E329" s="65">
        <v>100</v>
      </c>
      <c r="F329" s="86">
        <v>0</v>
      </c>
    </row>
    <row r="330" spans="1:6" ht="269.25" customHeight="1" x14ac:dyDescent="0.3">
      <c r="A330" s="87"/>
      <c r="B330" s="126"/>
      <c r="C330" s="87"/>
      <c r="D330" s="50" t="s">
        <v>115</v>
      </c>
      <c r="E330" s="66"/>
      <c r="F330" s="87"/>
    </row>
    <row r="331" spans="1:6" ht="70.5" customHeight="1" x14ac:dyDescent="0.3">
      <c r="A331" s="16">
        <v>17</v>
      </c>
      <c r="B331" s="30" t="s">
        <v>78</v>
      </c>
      <c r="C331" s="35">
        <v>53</v>
      </c>
      <c r="D331" s="50" t="s">
        <v>95</v>
      </c>
      <c r="E331" s="35">
        <v>20</v>
      </c>
      <c r="F331" s="35"/>
    </row>
    <row r="332" spans="1:6" ht="397.5" customHeight="1" x14ac:dyDescent="0.3">
      <c r="A332" s="16">
        <v>17</v>
      </c>
      <c r="B332" s="30" t="s">
        <v>78</v>
      </c>
      <c r="C332" s="35">
        <v>54</v>
      </c>
      <c r="D332" s="50" t="s">
        <v>307</v>
      </c>
      <c r="E332" s="35">
        <v>60</v>
      </c>
      <c r="F332" s="35"/>
    </row>
    <row r="333" spans="1:6" x14ac:dyDescent="0.3">
      <c r="A333" s="82" t="s">
        <v>94</v>
      </c>
      <c r="B333" s="83"/>
      <c r="C333" s="83"/>
      <c r="D333" s="84"/>
      <c r="E333" s="34">
        <f>SUM(E329:E332)</f>
        <v>180</v>
      </c>
      <c r="F333" s="34">
        <v>0</v>
      </c>
    </row>
    <row r="334" spans="1:6" x14ac:dyDescent="0.3">
      <c r="A334" s="51"/>
      <c r="B334" s="73" t="s">
        <v>33</v>
      </c>
      <c r="C334" s="73"/>
      <c r="D334" s="73"/>
      <c r="E334" s="52">
        <f>E333+E328</f>
        <v>445</v>
      </c>
      <c r="F334" s="34"/>
    </row>
    <row r="336" spans="1:6" x14ac:dyDescent="0.3">
      <c r="A336" s="15" t="s">
        <v>102</v>
      </c>
    </row>
    <row r="338" spans="1:6" ht="36.75" customHeight="1" x14ac:dyDescent="0.3">
      <c r="A338" s="86" t="s">
        <v>85</v>
      </c>
      <c r="B338" s="115" t="s">
        <v>4</v>
      </c>
      <c r="C338" s="86" t="s">
        <v>5</v>
      </c>
      <c r="D338" s="72" t="s">
        <v>30</v>
      </c>
      <c r="E338" s="72"/>
      <c r="F338" s="72"/>
    </row>
    <row r="339" spans="1:6" ht="54" customHeight="1" x14ac:dyDescent="0.3">
      <c r="A339" s="87"/>
      <c r="B339" s="116"/>
      <c r="C339" s="87"/>
      <c r="D339" s="42" t="s">
        <v>31</v>
      </c>
      <c r="E339" s="42" t="s">
        <v>32</v>
      </c>
      <c r="F339" s="42" t="s">
        <v>97</v>
      </c>
    </row>
    <row r="340" spans="1:6" ht="56.25" customHeight="1" x14ac:dyDescent="0.3">
      <c r="A340" s="53" t="s">
        <v>86</v>
      </c>
      <c r="B340" s="35" t="s">
        <v>81</v>
      </c>
      <c r="C340" s="16" t="s">
        <v>9</v>
      </c>
      <c r="D340" s="46">
        <v>2520</v>
      </c>
      <c r="E340" s="46">
        <v>0</v>
      </c>
      <c r="F340" s="46">
        <v>336</v>
      </c>
    </row>
    <row r="341" spans="1:6" ht="52.5" customHeight="1" x14ac:dyDescent="0.3">
      <c r="A341" s="53" t="s">
        <v>87</v>
      </c>
      <c r="B341" s="35" t="s">
        <v>82</v>
      </c>
      <c r="C341" s="16" t="s">
        <v>9</v>
      </c>
      <c r="D341" s="46">
        <v>0</v>
      </c>
      <c r="E341" s="46">
        <v>2688</v>
      </c>
      <c r="F341" s="46">
        <v>0</v>
      </c>
    </row>
    <row r="342" spans="1:6" ht="18.75" customHeight="1" x14ac:dyDescent="0.3">
      <c r="A342" s="53" t="s">
        <v>88</v>
      </c>
      <c r="B342" s="35" t="s">
        <v>83</v>
      </c>
      <c r="C342" s="16" t="s">
        <v>9</v>
      </c>
      <c r="D342" s="46">
        <v>0</v>
      </c>
      <c r="E342" s="46">
        <v>336</v>
      </c>
      <c r="F342" s="46">
        <v>0</v>
      </c>
    </row>
    <row r="343" spans="1:6" ht="33.75" customHeight="1" x14ac:dyDescent="0.3">
      <c r="A343" s="53" t="s">
        <v>89</v>
      </c>
      <c r="B343" s="35" t="s">
        <v>84</v>
      </c>
      <c r="C343" s="16" t="s">
        <v>9</v>
      </c>
      <c r="D343" s="46">
        <v>0</v>
      </c>
      <c r="E343" s="46">
        <v>0</v>
      </c>
      <c r="F343" s="46">
        <v>60</v>
      </c>
    </row>
    <row r="344" spans="1:6" ht="33.75" customHeight="1" x14ac:dyDescent="0.3">
      <c r="A344" s="53" t="s">
        <v>305</v>
      </c>
      <c r="B344" s="35" t="s">
        <v>306</v>
      </c>
      <c r="C344" s="16" t="s">
        <v>9</v>
      </c>
      <c r="D344" s="46"/>
      <c r="E344" s="46"/>
      <c r="F344" s="46">
        <v>60</v>
      </c>
    </row>
    <row r="345" spans="1:6" ht="18.75" customHeight="1" x14ac:dyDescent="0.3">
      <c r="A345" s="53" t="s">
        <v>100</v>
      </c>
      <c r="B345" s="35" t="s">
        <v>98</v>
      </c>
      <c r="C345" s="16" t="s">
        <v>9</v>
      </c>
      <c r="D345" s="46">
        <v>0</v>
      </c>
      <c r="E345" s="46">
        <v>365</v>
      </c>
      <c r="F345" s="46">
        <v>0</v>
      </c>
    </row>
    <row r="346" spans="1:6" ht="71.25" customHeight="1" x14ac:dyDescent="0.3">
      <c r="A346" s="53" t="s">
        <v>101</v>
      </c>
      <c r="B346" s="35" t="s">
        <v>99</v>
      </c>
      <c r="C346" s="16" t="s">
        <v>9</v>
      </c>
      <c r="D346" s="46">
        <v>0</v>
      </c>
      <c r="E346" s="46">
        <v>730</v>
      </c>
      <c r="F346" s="46">
        <v>0</v>
      </c>
    </row>
    <row r="347" spans="1:6" ht="18.75" customHeight="1" x14ac:dyDescent="0.3">
      <c r="A347" s="53"/>
      <c r="B347" s="35"/>
      <c r="C347" s="16" t="s">
        <v>9</v>
      </c>
      <c r="D347" s="46">
        <v>0</v>
      </c>
      <c r="E347" s="46">
        <v>0</v>
      </c>
      <c r="F347" s="46"/>
    </row>
    <row r="348" spans="1:6" x14ac:dyDescent="0.3">
      <c r="A348" s="77" t="s">
        <v>33</v>
      </c>
      <c r="B348" s="78"/>
      <c r="C348" s="78"/>
      <c r="D348" s="46">
        <f>SUM(D340:D347)</f>
        <v>2520</v>
      </c>
      <c r="E348" s="46">
        <f t="shared" ref="E348:F348" si="1">SUM(E340:E347)</f>
        <v>4119</v>
      </c>
      <c r="F348" s="46">
        <f t="shared" si="1"/>
        <v>456</v>
      </c>
    </row>
    <row r="351" spans="1:6" x14ac:dyDescent="0.3">
      <c r="A351" s="15" t="s">
        <v>224</v>
      </c>
    </row>
    <row r="353" spans="1:7" x14ac:dyDescent="0.3">
      <c r="A353" s="90" t="s">
        <v>225</v>
      </c>
      <c r="B353" s="90"/>
      <c r="C353" s="90"/>
      <c r="D353" s="90"/>
      <c r="E353" s="90"/>
      <c r="F353" s="90"/>
      <c r="G353" s="54"/>
    </row>
    <row r="355" spans="1:7" ht="56.25" x14ac:dyDescent="0.3">
      <c r="A355" s="30" t="s">
        <v>67</v>
      </c>
      <c r="B355" s="72" t="s">
        <v>4</v>
      </c>
      <c r="C355" s="72"/>
      <c r="D355" s="72"/>
      <c r="E355" s="16" t="s">
        <v>5</v>
      </c>
      <c r="F355" s="16" t="s">
        <v>6</v>
      </c>
    </row>
    <row r="356" spans="1:7" x14ac:dyDescent="0.3">
      <c r="A356" s="16" t="s">
        <v>7</v>
      </c>
      <c r="B356" s="67" t="s">
        <v>149</v>
      </c>
      <c r="C356" s="67"/>
      <c r="D356" s="67"/>
      <c r="E356" s="16" t="s">
        <v>150</v>
      </c>
      <c r="F356" s="41">
        <v>27397</v>
      </c>
    </row>
    <row r="357" spans="1:7" x14ac:dyDescent="0.3">
      <c r="A357" s="16" t="s">
        <v>8</v>
      </c>
      <c r="B357" s="67" t="s">
        <v>226</v>
      </c>
      <c r="C357" s="67"/>
      <c r="D357" s="67"/>
      <c r="E357" s="16" t="s">
        <v>9</v>
      </c>
      <c r="F357" s="55"/>
    </row>
    <row r="358" spans="1:7" x14ac:dyDescent="0.3">
      <c r="A358" s="16" t="s">
        <v>8</v>
      </c>
      <c r="B358" s="67" t="s">
        <v>227</v>
      </c>
      <c r="C358" s="67"/>
      <c r="D358" s="67"/>
      <c r="E358" s="16" t="s">
        <v>9</v>
      </c>
      <c r="F358" s="41">
        <f>10885-2</f>
        <v>10883</v>
      </c>
    </row>
    <row r="360" spans="1:7" x14ac:dyDescent="0.3">
      <c r="A360" s="90" t="s">
        <v>228</v>
      </c>
      <c r="B360" s="90"/>
      <c r="C360" s="90"/>
      <c r="D360" s="90"/>
      <c r="E360" s="90"/>
      <c r="F360" s="90"/>
    </row>
    <row r="362" spans="1:7" ht="56.25" x14ac:dyDescent="0.3">
      <c r="A362" s="30" t="s">
        <v>67</v>
      </c>
      <c r="B362" s="72" t="s">
        <v>4</v>
      </c>
      <c r="C362" s="72"/>
      <c r="D362" s="72"/>
      <c r="E362" s="16" t="s">
        <v>5</v>
      </c>
      <c r="F362" s="16" t="s">
        <v>6</v>
      </c>
    </row>
    <row r="363" spans="1:7" x14ac:dyDescent="0.3">
      <c r="A363" s="16" t="s">
        <v>7</v>
      </c>
      <c r="B363" s="67" t="s">
        <v>149</v>
      </c>
      <c r="C363" s="67"/>
      <c r="D363" s="67"/>
      <c r="E363" s="16" t="s">
        <v>150</v>
      </c>
      <c r="F363" s="41">
        <v>27397</v>
      </c>
    </row>
    <row r="364" spans="1:7" x14ac:dyDescent="0.3">
      <c r="A364" s="16" t="s">
        <v>8</v>
      </c>
      <c r="B364" s="67" t="s">
        <v>229</v>
      </c>
      <c r="C364" s="67"/>
      <c r="D364" s="67"/>
      <c r="E364" s="16" t="s">
        <v>9</v>
      </c>
      <c r="F364" s="41">
        <v>0</v>
      </c>
    </row>
    <row r="365" spans="1:7" x14ac:dyDescent="0.3">
      <c r="A365" s="16" t="s">
        <v>10</v>
      </c>
      <c r="B365" s="67" t="s">
        <v>230</v>
      </c>
      <c r="C365" s="67"/>
      <c r="D365" s="67"/>
      <c r="E365" s="16" t="s">
        <v>9</v>
      </c>
      <c r="F365" s="41">
        <v>2</v>
      </c>
    </row>
    <row r="366" spans="1:7" x14ac:dyDescent="0.3">
      <c r="A366" s="77" t="s">
        <v>231</v>
      </c>
      <c r="B366" s="118" t="s">
        <v>232</v>
      </c>
      <c r="C366" s="95"/>
      <c r="D366" s="119"/>
      <c r="E366" s="120" t="s">
        <v>9</v>
      </c>
      <c r="F366" s="101">
        <v>2</v>
      </c>
    </row>
    <row r="367" spans="1:7" x14ac:dyDescent="0.3">
      <c r="A367" s="77"/>
      <c r="B367" s="122" t="s">
        <v>233</v>
      </c>
      <c r="C367" s="123"/>
      <c r="D367" s="124"/>
      <c r="E367" s="121"/>
      <c r="F367" s="102"/>
    </row>
    <row r="369" spans="1:7" ht="24.75" customHeight="1" x14ac:dyDescent="0.3">
      <c r="A369" s="12"/>
      <c r="B369" s="92" t="s">
        <v>55</v>
      </c>
      <c r="C369" s="92"/>
      <c r="D369" s="92"/>
      <c r="E369" s="92"/>
      <c r="F369" s="92"/>
    </row>
    <row r="371" spans="1:7" x14ac:dyDescent="0.3">
      <c r="A371" s="92" t="s">
        <v>36</v>
      </c>
      <c r="B371" s="92"/>
      <c r="E371" s="92" t="s">
        <v>38</v>
      </c>
      <c r="F371" s="92"/>
      <c r="G371" s="92"/>
    </row>
    <row r="372" spans="1:7" ht="20.25" customHeight="1" x14ac:dyDescent="0.3">
      <c r="A372" s="95" t="s">
        <v>57</v>
      </c>
      <c r="B372" s="95"/>
      <c r="E372" s="98" t="s">
        <v>71</v>
      </c>
      <c r="F372" s="98"/>
      <c r="G372" s="98"/>
    </row>
    <row r="373" spans="1:7" ht="20.25" customHeight="1" x14ac:dyDescent="0.3">
      <c r="A373" s="95" t="s">
        <v>58</v>
      </c>
      <c r="B373" s="95"/>
      <c r="E373" s="99" t="s">
        <v>73</v>
      </c>
      <c r="F373" s="99"/>
      <c r="G373" s="99"/>
    </row>
    <row r="374" spans="1:7" ht="20.25" customHeight="1" x14ac:dyDescent="0.3">
      <c r="A374" s="98" t="s">
        <v>128</v>
      </c>
      <c r="B374" s="98"/>
      <c r="E374" s="99" t="s">
        <v>74</v>
      </c>
      <c r="F374" s="99"/>
      <c r="G374" s="99"/>
    </row>
    <row r="375" spans="1:7" s="29" customFormat="1" ht="21" customHeight="1" x14ac:dyDescent="0.25">
      <c r="A375" s="97" t="s">
        <v>56</v>
      </c>
      <c r="B375" s="97"/>
      <c r="E375" s="97" t="s">
        <v>56</v>
      </c>
      <c r="F375" s="97"/>
      <c r="G375" s="97"/>
    </row>
    <row r="376" spans="1:7" ht="39.75" customHeight="1" x14ac:dyDescent="0.3">
      <c r="A376" s="98"/>
      <c r="B376" s="98"/>
      <c r="E376" s="98"/>
      <c r="F376" s="98"/>
      <c r="G376" s="98"/>
    </row>
    <row r="377" spans="1:7" s="29" customFormat="1" ht="15" x14ac:dyDescent="0.25">
      <c r="A377" s="100" t="s">
        <v>39</v>
      </c>
      <c r="B377" s="100"/>
      <c r="E377" s="100" t="s">
        <v>39</v>
      </c>
      <c r="F377" s="100"/>
      <c r="G377" s="100"/>
    </row>
    <row r="378" spans="1:7" ht="33.75" customHeight="1" x14ac:dyDescent="0.3">
      <c r="A378" s="98" t="s">
        <v>234</v>
      </c>
      <c r="B378" s="98"/>
      <c r="E378" s="95" t="s">
        <v>75</v>
      </c>
      <c r="F378" s="95"/>
      <c r="G378" s="95"/>
    </row>
    <row r="379" spans="1:7" s="29" customFormat="1" ht="33" customHeight="1" x14ac:dyDescent="0.25">
      <c r="A379" s="97" t="s">
        <v>59</v>
      </c>
      <c r="B379" s="97"/>
      <c r="E379" s="103" t="s">
        <v>59</v>
      </c>
      <c r="F379" s="103"/>
      <c r="G379" s="103"/>
    </row>
    <row r="380" spans="1:7" ht="36" customHeight="1" x14ac:dyDescent="0.3">
      <c r="A380" s="92" t="s">
        <v>40</v>
      </c>
      <c r="B380" s="92"/>
      <c r="E380" s="92" t="s">
        <v>40</v>
      </c>
      <c r="F380" s="92"/>
      <c r="G380" s="92"/>
    </row>
    <row r="381" spans="1:7" ht="62.25" customHeight="1" x14ac:dyDescent="0.3"/>
    <row r="382" spans="1:7" ht="24.75" customHeight="1" x14ac:dyDescent="0.3">
      <c r="A382" s="85" t="s">
        <v>37</v>
      </c>
      <c r="B382" s="85"/>
      <c r="E382" s="92" t="s">
        <v>37</v>
      </c>
      <c r="F382" s="92"/>
      <c r="G382" s="92"/>
    </row>
    <row r="383" spans="1:7" ht="19.5" customHeight="1" x14ac:dyDescent="0.3">
      <c r="A383" s="95" t="s">
        <v>62</v>
      </c>
      <c r="B383" s="95"/>
      <c r="E383" s="95" t="s">
        <v>64</v>
      </c>
      <c r="F383" s="95"/>
      <c r="G383" s="95"/>
    </row>
    <row r="384" spans="1:7" ht="19.5" customHeight="1" x14ac:dyDescent="0.3">
      <c r="A384" s="96" t="s">
        <v>63</v>
      </c>
      <c r="B384" s="96"/>
      <c r="E384" s="98" t="s">
        <v>65</v>
      </c>
      <c r="F384" s="98"/>
      <c r="G384" s="98"/>
    </row>
    <row r="385" spans="1:7" ht="27" customHeight="1" x14ac:dyDescent="0.3">
      <c r="A385" s="98"/>
      <c r="B385" s="98"/>
      <c r="E385" s="99" t="s">
        <v>66</v>
      </c>
      <c r="F385" s="99"/>
      <c r="G385" s="99"/>
    </row>
    <row r="386" spans="1:7" s="29" customFormat="1" ht="19.5" customHeight="1" x14ac:dyDescent="0.25">
      <c r="A386" s="97" t="s">
        <v>56</v>
      </c>
      <c r="B386" s="97"/>
      <c r="E386" s="97" t="s">
        <v>56</v>
      </c>
      <c r="F386" s="97"/>
      <c r="G386" s="97"/>
    </row>
    <row r="387" spans="1:7" ht="36.75" customHeight="1" x14ac:dyDescent="0.3">
      <c r="A387" s="95"/>
      <c r="B387" s="95"/>
      <c r="E387" s="95"/>
      <c r="F387" s="95"/>
      <c r="G387" s="95"/>
    </row>
    <row r="388" spans="1:7" s="29" customFormat="1" ht="17.25" customHeight="1" x14ac:dyDescent="0.25">
      <c r="A388" s="104" t="s">
        <v>39</v>
      </c>
      <c r="B388" s="104"/>
      <c r="E388" s="104" t="s">
        <v>39</v>
      </c>
      <c r="F388" s="104"/>
      <c r="G388" s="104"/>
    </row>
    <row r="389" spans="1:7" ht="24" customHeight="1" x14ac:dyDescent="0.3">
      <c r="A389" s="98" t="s">
        <v>60</v>
      </c>
      <c r="B389" s="98"/>
      <c r="E389" s="98" t="s">
        <v>61</v>
      </c>
      <c r="F389" s="98"/>
      <c r="G389" s="98"/>
    </row>
    <row r="390" spans="1:7" s="29" customFormat="1" ht="31.5" customHeight="1" x14ac:dyDescent="0.25">
      <c r="A390" s="97" t="s">
        <v>59</v>
      </c>
      <c r="B390" s="97"/>
      <c r="E390" s="97" t="s">
        <v>59</v>
      </c>
      <c r="F390" s="97"/>
      <c r="G390" s="97"/>
    </row>
    <row r="391" spans="1:7" ht="37.5" customHeight="1" x14ac:dyDescent="0.3">
      <c r="A391" s="92" t="s">
        <v>40</v>
      </c>
      <c r="B391" s="92"/>
      <c r="E391" s="92" t="s">
        <v>40</v>
      </c>
      <c r="F391" s="92"/>
      <c r="G391" s="92"/>
    </row>
  </sheetData>
  <mergeCells count="309">
    <mergeCell ref="B230:D230"/>
    <mergeCell ref="B231:D231"/>
    <mergeCell ref="C309:D309"/>
    <mergeCell ref="C310:D310"/>
    <mergeCell ref="C308:D308"/>
    <mergeCell ref="C281:D281"/>
    <mergeCell ref="C282:D282"/>
    <mergeCell ref="C302:D302"/>
    <mergeCell ref="C305:D305"/>
    <mergeCell ref="C283:D283"/>
    <mergeCell ref="C284:D284"/>
    <mergeCell ref="C285:D285"/>
    <mergeCell ref="C286:D286"/>
    <mergeCell ref="C287:D287"/>
    <mergeCell ref="C288:D288"/>
    <mergeCell ref="C289:D289"/>
    <mergeCell ref="C290:D290"/>
    <mergeCell ref="C295:D295"/>
    <mergeCell ref="C271:D271"/>
    <mergeCell ref="C275:D275"/>
    <mergeCell ref="C276:D276"/>
    <mergeCell ref="C294:D294"/>
    <mergeCell ref="C303:D303"/>
    <mergeCell ref="C298:D298"/>
    <mergeCell ref="B221:D221"/>
    <mergeCell ref="B214:D214"/>
    <mergeCell ref="B217:E217"/>
    <mergeCell ref="B218:E218"/>
    <mergeCell ref="B222:D222"/>
    <mergeCell ref="B223:D223"/>
    <mergeCell ref="B224:D224"/>
    <mergeCell ref="B227:E227"/>
    <mergeCell ref="B228:E228"/>
    <mergeCell ref="B329:B330"/>
    <mergeCell ref="C329:C330"/>
    <mergeCell ref="C306:D306"/>
    <mergeCell ref="C307:D307"/>
    <mergeCell ref="C311:D311"/>
    <mergeCell ref="B49:D49"/>
    <mergeCell ref="B53:D53"/>
    <mergeCell ref="B157:E157"/>
    <mergeCell ref="B158:E158"/>
    <mergeCell ref="B160:D160"/>
    <mergeCell ref="B161:D161"/>
    <mergeCell ref="B162:D162"/>
    <mergeCell ref="B163:D163"/>
    <mergeCell ref="B164:D164"/>
    <mergeCell ref="B232:D232"/>
    <mergeCell ref="B233:D233"/>
    <mergeCell ref="B234:D234"/>
    <mergeCell ref="B237:E237"/>
    <mergeCell ref="B238:E238"/>
    <mergeCell ref="B240:D240"/>
    <mergeCell ref="B241:D241"/>
    <mergeCell ref="B242:D242"/>
    <mergeCell ref="B243:D243"/>
    <mergeCell ref="B220:D220"/>
    <mergeCell ref="B188:E188"/>
    <mergeCell ref="B190:D190"/>
    <mergeCell ref="B191:D191"/>
    <mergeCell ref="B192:D192"/>
    <mergeCell ref="B193:D193"/>
    <mergeCell ref="B194:D194"/>
    <mergeCell ref="B197:E197"/>
    <mergeCell ref="A366:A367"/>
    <mergeCell ref="B366:D366"/>
    <mergeCell ref="E366:E367"/>
    <mergeCell ref="B367:D367"/>
    <mergeCell ref="B244:D244"/>
    <mergeCell ref="A353:F353"/>
    <mergeCell ref="B355:D355"/>
    <mergeCell ref="B356:D356"/>
    <mergeCell ref="B357:D357"/>
    <mergeCell ref="B358:D358"/>
    <mergeCell ref="A360:F360"/>
    <mergeCell ref="B362:D362"/>
    <mergeCell ref="B363:D363"/>
    <mergeCell ref="C291:D291"/>
    <mergeCell ref="B338:B339"/>
    <mergeCell ref="C338:C339"/>
    <mergeCell ref="A348:C348"/>
    <mergeCell ref="B211:D211"/>
    <mergeCell ref="B212:D212"/>
    <mergeCell ref="B213:D213"/>
    <mergeCell ref="B171:D171"/>
    <mergeCell ref="B177:E177"/>
    <mergeCell ref="B178:E178"/>
    <mergeCell ref="B180:D180"/>
    <mergeCell ref="B181:D181"/>
    <mergeCell ref="B182:D182"/>
    <mergeCell ref="B183:D183"/>
    <mergeCell ref="B172:D172"/>
    <mergeCell ref="B173:D173"/>
    <mergeCell ref="B174:D174"/>
    <mergeCell ref="B198:E198"/>
    <mergeCell ref="B200:D200"/>
    <mergeCell ref="B201:D201"/>
    <mergeCell ref="B202:D202"/>
    <mergeCell ref="B203:D203"/>
    <mergeCell ref="B204:D204"/>
    <mergeCell ref="B207:E207"/>
    <mergeCell ref="B208:E208"/>
    <mergeCell ref="B210:D210"/>
    <mergeCell ref="B184:D184"/>
    <mergeCell ref="B187:E187"/>
    <mergeCell ref="B148:E148"/>
    <mergeCell ref="B150:D150"/>
    <mergeCell ref="B151:D151"/>
    <mergeCell ref="B152:D152"/>
    <mergeCell ref="B153:D153"/>
    <mergeCell ref="B154:D154"/>
    <mergeCell ref="B167:E167"/>
    <mergeCell ref="B168:E168"/>
    <mergeCell ref="B170:D170"/>
    <mergeCell ref="A55:F55"/>
    <mergeCell ref="B60:D60"/>
    <mergeCell ref="B61:D61"/>
    <mergeCell ref="B62:D62"/>
    <mergeCell ref="B63:D63"/>
    <mergeCell ref="B64:D64"/>
    <mergeCell ref="B67:E67"/>
    <mergeCell ref="B68:E68"/>
    <mergeCell ref="B70:D70"/>
    <mergeCell ref="B71:D71"/>
    <mergeCell ref="B72:D72"/>
    <mergeCell ref="B73:D73"/>
    <mergeCell ref="B74:D74"/>
    <mergeCell ref="B77:E77"/>
    <mergeCell ref="B78:E78"/>
    <mergeCell ref="B80:D80"/>
    <mergeCell ref="B81:D81"/>
    <mergeCell ref="B82:D82"/>
    <mergeCell ref="B83:D83"/>
    <mergeCell ref="B84:D84"/>
    <mergeCell ref="B87:E87"/>
    <mergeCell ref="B88:E88"/>
    <mergeCell ref="B127:E127"/>
    <mergeCell ref="B128:E128"/>
    <mergeCell ref="B130:D130"/>
    <mergeCell ref="B131:D131"/>
    <mergeCell ref="B132:D132"/>
    <mergeCell ref="B110:D110"/>
    <mergeCell ref="B111:D111"/>
    <mergeCell ref="B112:D112"/>
    <mergeCell ref="B113:D113"/>
    <mergeCell ref="B114:D114"/>
    <mergeCell ref="B117:E117"/>
    <mergeCell ref="B118:E118"/>
    <mergeCell ref="B120:D120"/>
    <mergeCell ref="B121:D121"/>
    <mergeCell ref="B122:D122"/>
    <mergeCell ref="B123:D123"/>
    <mergeCell ref="B124:D124"/>
    <mergeCell ref="B147:E147"/>
    <mergeCell ref="B137:E137"/>
    <mergeCell ref="B138:E138"/>
    <mergeCell ref="B140:D140"/>
    <mergeCell ref="B141:D141"/>
    <mergeCell ref="B142:D142"/>
    <mergeCell ref="B143:D143"/>
    <mergeCell ref="B144:D144"/>
    <mergeCell ref="C301:D301"/>
    <mergeCell ref="E253:F253"/>
    <mergeCell ref="C253:D254"/>
    <mergeCell ref="C257:D257"/>
    <mergeCell ref="C292:D292"/>
    <mergeCell ref="C293:D293"/>
    <mergeCell ref="C299:D299"/>
    <mergeCell ref="C300:D300"/>
    <mergeCell ref="A253:B253"/>
    <mergeCell ref="C258:D258"/>
    <mergeCell ref="C259:D259"/>
    <mergeCell ref="C260:D260"/>
    <mergeCell ref="C261:D261"/>
    <mergeCell ref="C262:D262"/>
    <mergeCell ref="C274:D274"/>
    <mergeCell ref="C280:D280"/>
    <mergeCell ref="B34:D34"/>
    <mergeCell ref="B35:D35"/>
    <mergeCell ref="B36:D36"/>
    <mergeCell ref="B30:D30"/>
    <mergeCell ref="B31:D31"/>
    <mergeCell ref="C255:D255"/>
    <mergeCell ref="C269:D269"/>
    <mergeCell ref="C256:D256"/>
    <mergeCell ref="B90:D90"/>
    <mergeCell ref="B91:D91"/>
    <mergeCell ref="B92:D92"/>
    <mergeCell ref="B93:D93"/>
    <mergeCell ref="B94:D94"/>
    <mergeCell ref="B97:E97"/>
    <mergeCell ref="B98:E98"/>
    <mergeCell ref="B100:D100"/>
    <mergeCell ref="B101:D101"/>
    <mergeCell ref="B102:D102"/>
    <mergeCell ref="B103:D103"/>
    <mergeCell ref="B104:D104"/>
    <mergeCell ref="B107:E107"/>
    <mergeCell ref="B108:E108"/>
    <mergeCell ref="B133:D133"/>
    <mergeCell ref="B134:D134"/>
    <mergeCell ref="E390:G390"/>
    <mergeCell ref="E391:G391"/>
    <mergeCell ref="E385:G385"/>
    <mergeCell ref="A385:B385"/>
    <mergeCell ref="E388:G388"/>
    <mergeCell ref="E389:G389"/>
    <mergeCell ref="A391:B391"/>
    <mergeCell ref="A389:B389"/>
    <mergeCell ref="A390:B390"/>
    <mergeCell ref="A388:B388"/>
    <mergeCell ref="A386:B386"/>
    <mergeCell ref="E386:G386"/>
    <mergeCell ref="E387:G387"/>
    <mergeCell ref="A387:B387"/>
    <mergeCell ref="A371:B371"/>
    <mergeCell ref="A338:A339"/>
    <mergeCell ref="A380:B380"/>
    <mergeCell ref="E371:G371"/>
    <mergeCell ref="E372:G372"/>
    <mergeCell ref="E373:G373"/>
    <mergeCell ref="E375:G375"/>
    <mergeCell ref="E376:G376"/>
    <mergeCell ref="E377:G377"/>
    <mergeCell ref="B364:D364"/>
    <mergeCell ref="B365:D365"/>
    <mergeCell ref="F366:F367"/>
    <mergeCell ref="D338:F338"/>
    <mergeCell ref="A379:B379"/>
    <mergeCell ref="A378:B378"/>
    <mergeCell ref="E378:G378"/>
    <mergeCell ref="A376:B376"/>
    <mergeCell ref="A377:B377"/>
    <mergeCell ref="E379:G379"/>
    <mergeCell ref="E380:G380"/>
    <mergeCell ref="A374:B374"/>
    <mergeCell ref="E374:G374"/>
    <mergeCell ref="B28:D28"/>
    <mergeCell ref="A329:A330"/>
    <mergeCell ref="B32:D32"/>
    <mergeCell ref="B33:D33"/>
    <mergeCell ref="E382:G382"/>
    <mergeCell ref="A372:B372"/>
    <mergeCell ref="A373:B373"/>
    <mergeCell ref="A383:B383"/>
    <mergeCell ref="A384:B384"/>
    <mergeCell ref="A375:B375"/>
    <mergeCell ref="B51:D51"/>
    <mergeCell ref="B41:D41"/>
    <mergeCell ref="B42:D42"/>
    <mergeCell ref="B43:D43"/>
    <mergeCell ref="E383:G383"/>
    <mergeCell ref="E384:G384"/>
    <mergeCell ref="B44:D44"/>
    <mergeCell ref="B45:D45"/>
    <mergeCell ref="B46:D46"/>
    <mergeCell ref="B47:D47"/>
    <mergeCell ref="B48:D48"/>
    <mergeCell ref="B50:D50"/>
    <mergeCell ref="B52:D52"/>
    <mergeCell ref="B369:F369"/>
    <mergeCell ref="A333:D333"/>
    <mergeCell ref="A382:B382"/>
    <mergeCell ref="F329:F330"/>
    <mergeCell ref="C304:D304"/>
    <mergeCell ref="E1:G1"/>
    <mergeCell ref="E4:G4"/>
    <mergeCell ref="E5:G5"/>
    <mergeCell ref="E6:G6"/>
    <mergeCell ref="E7:G7"/>
    <mergeCell ref="B21:F21"/>
    <mergeCell ref="A39:F39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B17:F17"/>
    <mergeCell ref="A25:F25"/>
    <mergeCell ref="B27:D27"/>
    <mergeCell ref="E329:E330"/>
    <mergeCell ref="B29:D29"/>
    <mergeCell ref="C296:D296"/>
    <mergeCell ref="C297:D297"/>
    <mergeCell ref="D316:D317"/>
    <mergeCell ref="C316:C317"/>
    <mergeCell ref="B334:D334"/>
    <mergeCell ref="A312:D312"/>
    <mergeCell ref="E316:F316"/>
    <mergeCell ref="C263:D263"/>
    <mergeCell ref="C264:D264"/>
    <mergeCell ref="C265:D265"/>
    <mergeCell ref="C266:D266"/>
    <mergeCell ref="C267:D267"/>
    <mergeCell ref="C268:D268"/>
    <mergeCell ref="C270:D270"/>
    <mergeCell ref="C272:D272"/>
    <mergeCell ref="C273:D273"/>
    <mergeCell ref="C277:D277"/>
    <mergeCell ref="C278:D278"/>
    <mergeCell ref="C279:D279"/>
    <mergeCell ref="A316:B316"/>
    <mergeCell ref="D318:D324"/>
    <mergeCell ref="A328:D328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abSelected="1" view="pageBreakPreview" topLeftCell="A38" zoomScaleNormal="100" zoomScaleSheetLayoutView="100" workbookViewId="0">
      <selection activeCell="H48" sqref="H48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29" t="s">
        <v>146</v>
      </c>
      <c r="E1" s="129"/>
      <c r="F1" s="129"/>
    </row>
    <row r="2" spans="2:6" x14ac:dyDescent="0.3">
      <c r="D2" s="129" t="str">
        <f>'Приложение 1'!G2</f>
        <v xml:space="preserve">к  Дополнительному соглашению </v>
      </c>
      <c r="E2" s="129"/>
      <c r="F2" s="129"/>
    </row>
    <row r="3" spans="2:6" x14ac:dyDescent="0.3">
      <c r="D3" s="129" t="str">
        <f>'Приложение 1'!G3</f>
        <v>от "20" сентября 2022 года № 4</v>
      </c>
      <c r="E3" s="129"/>
      <c r="F3" s="129"/>
    </row>
    <row r="4" spans="2:6" x14ac:dyDescent="0.3">
      <c r="D4" s="129" t="s">
        <v>103</v>
      </c>
      <c r="E4" s="129"/>
      <c r="F4" s="129"/>
    </row>
    <row r="5" spans="2:6" x14ac:dyDescent="0.3">
      <c r="D5" s="129" t="s">
        <v>0</v>
      </c>
      <c r="E5" s="129"/>
      <c r="F5" s="129"/>
    </row>
    <row r="6" spans="2:6" x14ac:dyDescent="0.3">
      <c r="D6" s="129" t="s">
        <v>1</v>
      </c>
      <c r="E6" s="129"/>
      <c r="F6" s="129"/>
    </row>
    <row r="7" spans="2:6" x14ac:dyDescent="0.3">
      <c r="D7" s="129" t="str">
        <f>'Приложение 1'!E7</f>
        <v>страхованию от 17.01.2022г.  № 1</v>
      </c>
      <c r="E7" s="129"/>
      <c r="F7" s="129"/>
    </row>
    <row r="9" spans="2:6" x14ac:dyDescent="0.3">
      <c r="B9" s="133" t="s">
        <v>2</v>
      </c>
      <c r="C9" s="133"/>
      <c r="D9" s="133"/>
      <c r="E9" s="133"/>
      <c r="F9" s="12"/>
    </row>
    <row r="10" spans="2:6" x14ac:dyDescent="0.3">
      <c r="B10" s="133" t="s">
        <v>285</v>
      </c>
      <c r="C10" s="133"/>
      <c r="D10" s="133"/>
      <c r="E10" s="133"/>
      <c r="F10" s="13"/>
    </row>
    <row r="11" spans="2:6" s="9" customFormat="1" ht="15" x14ac:dyDescent="0.25">
      <c r="B11" s="134" t="s">
        <v>116</v>
      </c>
      <c r="C11" s="134"/>
      <c r="D11" s="134"/>
      <c r="E11" s="134"/>
      <c r="F11" s="14"/>
    </row>
    <row r="12" spans="2:6" s="9" customFormat="1" ht="15" x14ac:dyDescent="0.25">
      <c r="B12" s="134" t="s">
        <v>123</v>
      </c>
      <c r="C12" s="134"/>
      <c r="D12" s="134"/>
      <c r="E12" s="134"/>
      <c r="F12" s="14"/>
    </row>
    <row r="13" spans="2:6" s="9" customFormat="1" ht="15" x14ac:dyDescent="0.25">
      <c r="B13" s="134" t="s">
        <v>124</v>
      </c>
      <c r="C13" s="134"/>
      <c r="D13" s="134"/>
      <c r="E13" s="134"/>
      <c r="F13" s="14"/>
    </row>
    <row r="14" spans="2:6" s="9" customFormat="1" ht="15" x14ac:dyDescent="0.25">
      <c r="B14" s="134" t="s">
        <v>125</v>
      </c>
      <c r="C14" s="134"/>
      <c r="D14" s="134"/>
      <c r="E14" s="134"/>
      <c r="F14" s="14"/>
    </row>
    <row r="15" spans="2:6" s="9" customFormat="1" ht="15" x14ac:dyDescent="0.25">
      <c r="B15" s="134" t="s">
        <v>126</v>
      </c>
      <c r="C15" s="134"/>
      <c r="D15" s="134"/>
      <c r="E15" s="134"/>
      <c r="F15" s="14"/>
    </row>
    <row r="16" spans="2:6" s="9" customFormat="1" ht="15" x14ac:dyDescent="0.25">
      <c r="B16" s="8"/>
      <c r="C16" s="8"/>
      <c r="D16" s="8"/>
      <c r="E16" s="57"/>
      <c r="F16" s="14"/>
    </row>
    <row r="17" spans="1:13" ht="24.75" customHeight="1" x14ac:dyDescent="0.3">
      <c r="A17" s="2"/>
      <c r="B17" s="136" t="s">
        <v>70</v>
      </c>
      <c r="C17" s="136"/>
      <c r="D17" s="136"/>
      <c r="E17" s="136"/>
      <c r="F17" s="13"/>
    </row>
    <row r="18" spans="1:13" s="9" customFormat="1" ht="15" x14ac:dyDescent="0.25">
      <c r="B18" s="137" t="s">
        <v>121</v>
      </c>
      <c r="C18" s="137"/>
      <c r="D18" s="137"/>
      <c r="E18" s="137"/>
      <c r="F18" s="14"/>
    </row>
    <row r="19" spans="1:13" s="9" customFormat="1" ht="15" x14ac:dyDescent="0.25">
      <c r="B19" s="134" t="s">
        <v>3</v>
      </c>
      <c r="C19" s="134"/>
      <c r="D19" s="134"/>
      <c r="E19" s="134"/>
      <c r="F19" s="14"/>
    </row>
    <row r="20" spans="1:13" s="9" customFormat="1" ht="15" x14ac:dyDescent="0.25">
      <c r="B20" s="134" t="s">
        <v>122</v>
      </c>
      <c r="C20" s="134"/>
      <c r="D20" s="134"/>
      <c r="E20" s="134"/>
      <c r="F20" s="14"/>
    </row>
    <row r="21" spans="1:13" x14ac:dyDescent="0.3">
      <c r="B21" s="133"/>
      <c r="C21" s="133"/>
      <c r="D21" s="133"/>
      <c r="E21" s="133"/>
      <c r="F21" s="13"/>
    </row>
    <row r="23" spans="1:13" x14ac:dyDescent="0.3">
      <c r="A23" s="1" t="s">
        <v>41</v>
      </c>
    </row>
    <row r="25" spans="1:13" x14ac:dyDescent="0.3">
      <c r="F25" s="15" t="s">
        <v>69</v>
      </c>
    </row>
    <row r="26" spans="1:13" ht="56.25" x14ac:dyDescent="0.3">
      <c r="A26" s="3" t="s">
        <v>67</v>
      </c>
      <c r="B26" s="135" t="s">
        <v>42</v>
      </c>
      <c r="C26" s="135"/>
      <c r="D26" s="135"/>
      <c r="E26" s="56" t="s">
        <v>43</v>
      </c>
      <c r="F26" s="17"/>
    </row>
    <row r="27" spans="1:13" ht="46.5" customHeight="1" x14ac:dyDescent="0.3">
      <c r="A27" s="10" t="s">
        <v>7</v>
      </c>
      <c r="B27" s="67" t="s">
        <v>235</v>
      </c>
      <c r="C27" s="67"/>
      <c r="D27" s="67"/>
      <c r="E27" s="11">
        <v>927087500</v>
      </c>
      <c r="F27" s="17"/>
      <c r="H27" s="19"/>
      <c r="I27" s="19"/>
      <c r="K27" s="19"/>
      <c r="M27" s="19"/>
    </row>
    <row r="28" spans="1:13" ht="24.75" customHeight="1" x14ac:dyDescent="0.3">
      <c r="A28" s="3" t="s">
        <v>15</v>
      </c>
      <c r="B28" s="67" t="s">
        <v>236</v>
      </c>
      <c r="C28" s="67"/>
      <c r="D28" s="67"/>
      <c r="E28" s="11">
        <v>176073810</v>
      </c>
      <c r="F28" s="17"/>
    </row>
    <row r="29" spans="1:13" ht="24.75" customHeight="1" x14ac:dyDescent="0.3">
      <c r="A29" s="3" t="s">
        <v>17</v>
      </c>
      <c r="B29" s="67" t="s">
        <v>292</v>
      </c>
      <c r="C29" s="67"/>
      <c r="D29" s="67"/>
      <c r="E29" s="11">
        <v>751013690</v>
      </c>
      <c r="F29" s="17"/>
    </row>
    <row r="30" spans="1:13" ht="57" customHeight="1" x14ac:dyDescent="0.3">
      <c r="A30" s="10" t="s">
        <v>8</v>
      </c>
      <c r="B30" s="67" t="s">
        <v>68</v>
      </c>
      <c r="C30" s="67"/>
      <c r="D30" s="67"/>
      <c r="E30" s="11">
        <v>130375150</v>
      </c>
    </row>
    <row r="31" spans="1:13" ht="18.75" customHeight="1" x14ac:dyDescent="0.3">
      <c r="A31" s="3" t="s">
        <v>237</v>
      </c>
      <c r="B31" s="67" t="s">
        <v>44</v>
      </c>
      <c r="C31" s="67"/>
      <c r="D31" s="67"/>
      <c r="E31" s="11">
        <v>118744060</v>
      </c>
    </row>
    <row r="32" spans="1:13" x14ac:dyDescent="0.3">
      <c r="A32" s="3" t="s">
        <v>11</v>
      </c>
      <c r="B32" s="67" t="s">
        <v>45</v>
      </c>
      <c r="C32" s="67"/>
      <c r="D32" s="67"/>
      <c r="E32" s="11">
        <v>11631090</v>
      </c>
    </row>
    <row r="33" spans="1:15" ht="38.25" customHeight="1" x14ac:dyDescent="0.3">
      <c r="A33" s="10" t="s">
        <v>12</v>
      </c>
      <c r="B33" s="67" t="s">
        <v>346</v>
      </c>
      <c r="C33" s="67"/>
      <c r="D33" s="67"/>
      <c r="E33" s="11">
        <v>53563300</v>
      </c>
      <c r="I33" s="19"/>
    </row>
    <row r="34" spans="1:15" ht="36" customHeight="1" x14ac:dyDescent="0.3">
      <c r="A34" s="10" t="s">
        <v>238</v>
      </c>
      <c r="B34" s="67" t="s">
        <v>46</v>
      </c>
      <c r="C34" s="67"/>
      <c r="D34" s="67"/>
      <c r="E34" s="11">
        <f>E35+E90</f>
        <v>2538626200</v>
      </c>
      <c r="G34" s="19"/>
      <c r="H34" s="23"/>
    </row>
    <row r="35" spans="1:15" ht="37.5" customHeight="1" x14ac:dyDescent="0.3">
      <c r="A35" s="3" t="s">
        <v>242</v>
      </c>
      <c r="B35" s="67" t="s">
        <v>47</v>
      </c>
      <c r="C35" s="67"/>
      <c r="D35" s="67"/>
      <c r="E35" s="59">
        <f>SUM(E36:E60)</f>
        <v>2371074560</v>
      </c>
      <c r="G35" s="19"/>
      <c r="I35" s="19"/>
      <c r="K35" s="20"/>
      <c r="L35" s="19"/>
      <c r="N35" s="19"/>
      <c r="O35" s="19"/>
    </row>
    <row r="36" spans="1:15" ht="22.5" customHeight="1" x14ac:dyDescent="0.3">
      <c r="A36" s="7" t="s">
        <v>243</v>
      </c>
      <c r="B36" s="67" t="s">
        <v>160</v>
      </c>
      <c r="C36" s="67"/>
      <c r="D36" s="67"/>
      <c r="E36" s="11">
        <v>98851120</v>
      </c>
      <c r="G36" s="19"/>
      <c r="H36" s="24"/>
      <c r="I36" s="21"/>
      <c r="K36" s="20"/>
    </row>
    <row r="37" spans="1:15" ht="22.5" customHeight="1" x14ac:dyDescent="0.3">
      <c r="A37" s="7" t="s">
        <v>244</v>
      </c>
      <c r="B37" s="67" t="s">
        <v>129</v>
      </c>
      <c r="C37" s="67"/>
      <c r="D37" s="67"/>
      <c r="E37" s="11">
        <v>30796670</v>
      </c>
      <c r="G37" s="19"/>
      <c r="H37" s="24"/>
      <c r="I37" s="21"/>
      <c r="K37" s="20"/>
    </row>
    <row r="38" spans="1:15" ht="22.5" customHeight="1" x14ac:dyDescent="0.3">
      <c r="A38" s="7" t="s">
        <v>245</v>
      </c>
      <c r="B38" s="67" t="s">
        <v>130</v>
      </c>
      <c r="C38" s="67"/>
      <c r="D38" s="67"/>
      <c r="E38" s="11">
        <v>29037370</v>
      </c>
      <c r="G38" s="19"/>
      <c r="H38" s="24"/>
      <c r="I38" s="21"/>
      <c r="K38" s="20"/>
    </row>
    <row r="39" spans="1:15" ht="22.5" customHeight="1" x14ac:dyDescent="0.3">
      <c r="A39" s="7" t="s">
        <v>246</v>
      </c>
      <c r="B39" s="67" t="s">
        <v>131</v>
      </c>
      <c r="C39" s="67"/>
      <c r="D39" s="67"/>
      <c r="E39" s="11">
        <v>5102040</v>
      </c>
      <c r="G39" s="19"/>
      <c r="H39" s="24"/>
      <c r="I39" s="21"/>
      <c r="K39" s="20"/>
    </row>
    <row r="40" spans="1:15" ht="22.5" customHeight="1" x14ac:dyDescent="0.3">
      <c r="A40" s="7" t="s">
        <v>247</v>
      </c>
      <c r="B40" s="67" t="s">
        <v>132</v>
      </c>
      <c r="C40" s="67"/>
      <c r="D40" s="67"/>
      <c r="E40" s="11">
        <v>34223352</v>
      </c>
      <c r="G40" s="19"/>
      <c r="H40" s="24"/>
      <c r="I40" s="21"/>
      <c r="K40" s="20"/>
    </row>
    <row r="41" spans="1:15" ht="22.5" customHeight="1" x14ac:dyDescent="0.3">
      <c r="A41" s="7" t="s">
        <v>248</v>
      </c>
      <c r="B41" s="67" t="s">
        <v>133</v>
      </c>
      <c r="C41" s="67"/>
      <c r="D41" s="67"/>
      <c r="E41" s="11">
        <v>332306750</v>
      </c>
      <c r="G41" s="19"/>
      <c r="H41" s="24"/>
      <c r="I41" s="21"/>
      <c r="K41" s="20"/>
    </row>
    <row r="42" spans="1:15" ht="22.5" customHeight="1" x14ac:dyDescent="0.3">
      <c r="A42" s="7" t="s">
        <v>249</v>
      </c>
      <c r="B42" s="67" t="s">
        <v>134</v>
      </c>
      <c r="C42" s="67"/>
      <c r="D42" s="67"/>
      <c r="E42" s="11">
        <v>128599370</v>
      </c>
      <c r="G42" s="19"/>
      <c r="H42" s="24"/>
      <c r="I42" s="21"/>
      <c r="K42" s="20"/>
    </row>
    <row r="43" spans="1:15" ht="22.5" customHeight="1" x14ac:dyDescent="0.3">
      <c r="A43" s="7" t="s">
        <v>250</v>
      </c>
      <c r="B43" s="67" t="s">
        <v>77</v>
      </c>
      <c r="C43" s="67"/>
      <c r="D43" s="67"/>
      <c r="E43" s="59">
        <v>65591990</v>
      </c>
      <c r="G43" s="19"/>
      <c r="H43" s="24"/>
      <c r="I43" s="21"/>
      <c r="K43" s="20"/>
    </row>
    <row r="44" spans="1:15" ht="22.5" customHeight="1" x14ac:dyDescent="0.3">
      <c r="A44" s="7" t="s">
        <v>251</v>
      </c>
      <c r="B44" s="67" t="s">
        <v>135</v>
      </c>
      <c r="C44" s="67"/>
      <c r="D44" s="67"/>
      <c r="E44" s="59">
        <v>118533410</v>
      </c>
      <c r="G44" s="19"/>
      <c r="H44" s="24"/>
      <c r="I44" s="25"/>
      <c r="K44" s="20"/>
    </row>
    <row r="45" spans="1:15" ht="22.5" customHeight="1" x14ac:dyDescent="0.3">
      <c r="A45" s="7" t="s">
        <v>252</v>
      </c>
      <c r="B45" s="67" t="s">
        <v>136</v>
      </c>
      <c r="C45" s="67"/>
      <c r="D45" s="67"/>
      <c r="E45" s="11">
        <v>36107490</v>
      </c>
      <c r="G45" s="19"/>
      <c r="H45" s="24"/>
      <c r="I45" s="21"/>
      <c r="K45" s="20"/>
    </row>
    <row r="46" spans="1:15" ht="22.5" customHeight="1" x14ac:dyDescent="0.3">
      <c r="A46" s="7" t="s">
        <v>253</v>
      </c>
      <c r="B46" s="67" t="s">
        <v>137</v>
      </c>
      <c r="C46" s="67"/>
      <c r="D46" s="67"/>
      <c r="E46" s="11">
        <v>126622950</v>
      </c>
      <c r="G46" s="19"/>
      <c r="H46" s="24"/>
      <c r="I46" s="21"/>
      <c r="K46" s="20"/>
      <c r="L46" s="20"/>
    </row>
    <row r="47" spans="1:15" ht="22.5" customHeight="1" x14ac:dyDescent="0.3">
      <c r="A47" s="7" t="s">
        <v>254</v>
      </c>
      <c r="B47" s="67" t="s">
        <v>138</v>
      </c>
      <c r="C47" s="67"/>
      <c r="D47" s="67"/>
      <c r="E47" s="11">
        <v>33671080</v>
      </c>
      <c r="G47" s="19"/>
      <c r="H47" s="24"/>
      <c r="I47" s="21"/>
      <c r="K47" s="20"/>
    </row>
    <row r="48" spans="1:15" ht="22.5" customHeight="1" x14ac:dyDescent="0.3">
      <c r="A48" s="7" t="s">
        <v>255</v>
      </c>
      <c r="B48" s="67" t="s">
        <v>139</v>
      </c>
      <c r="C48" s="67"/>
      <c r="D48" s="67"/>
      <c r="E48" s="11">
        <v>59138530</v>
      </c>
      <c r="G48" s="19"/>
      <c r="H48" s="24"/>
      <c r="I48" s="21"/>
      <c r="K48" s="20"/>
    </row>
    <row r="49" spans="1:15" ht="22.5" customHeight="1" x14ac:dyDescent="0.3">
      <c r="A49" s="7" t="s">
        <v>256</v>
      </c>
      <c r="B49" s="67" t="s">
        <v>161</v>
      </c>
      <c r="C49" s="67"/>
      <c r="D49" s="67"/>
      <c r="E49" s="59">
        <v>48211858</v>
      </c>
      <c r="G49" s="19"/>
      <c r="H49" s="24"/>
      <c r="I49" s="25"/>
      <c r="K49" s="20"/>
    </row>
    <row r="50" spans="1:15" ht="22.5" customHeight="1" x14ac:dyDescent="0.3">
      <c r="A50" s="7" t="s">
        <v>257</v>
      </c>
      <c r="B50" s="67" t="s">
        <v>140</v>
      </c>
      <c r="C50" s="67"/>
      <c r="D50" s="67"/>
      <c r="E50" s="11">
        <v>62024310</v>
      </c>
      <c r="G50" s="19"/>
      <c r="H50" s="24"/>
      <c r="I50" s="21"/>
      <c r="K50" s="20"/>
    </row>
    <row r="51" spans="1:15" ht="22.5" customHeight="1" x14ac:dyDescent="0.3">
      <c r="A51" s="7" t="s">
        <v>258</v>
      </c>
      <c r="B51" s="67" t="s">
        <v>336</v>
      </c>
      <c r="C51" s="67"/>
      <c r="D51" s="67"/>
      <c r="E51" s="11">
        <v>9205410</v>
      </c>
      <c r="G51" s="19"/>
      <c r="H51" s="24"/>
      <c r="I51" s="21"/>
      <c r="K51" s="20"/>
    </row>
    <row r="52" spans="1:15" ht="22.5" customHeight="1" x14ac:dyDescent="0.3">
      <c r="A52" s="7" t="s">
        <v>259</v>
      </c>
      <c r="B52" s="67" t="s">
        <v>141</v>
      </c>
      <c r="C52" s="67"/>
      <c r="D52" s="67"/>
      <c r="E52" s="11">
        <v>70707590</v>
      </c>
      <c r="G52" s="19"/>
      <c r="H52" s="24"/>
      <c r="I52" s="21"/>
      <c r="K52" s="20"/>
    </row>
    <row r="53" spans="1:15" ht="22.5" customHeight="1" x14ac:dyDescent="0.3">
      <c r="A53" s="7" t="s">
        <v>260</v>
      </c>
      <c r="B53" s="67" t="s">
        <v>142</v>
      </c>
      <c r="C53" s="67"/>
      <c r="D53" s="67"/>
      <c r="E53" s="11">
        <v>118121770</v>
      </c>
      <c r="G53" s="19"/>
      <c r="H53" s="24"/>
      <c r="I53" s="21"/>
      <c r="K53" s="20"/>
    </row>
    <row r="54" spans="1:15" ht="22.5" customHeight="1" x14ac:dyDescent="0.3">
      <c r="A54" s="7" t="s">
        <v>261</v>
      </c>
      <c r="B54" s="67" t="s">
        <v>78</v>
      </c>
      <c r="C54" s="67"/>
      <c r="D54" s="67"/>
      <c r="E54" s="11">
        <v>107505850</v>
      </c>
      <c r="G54" s="19"/>
      <c r="H54" s="24"/>
      <c r="I54" s="21"/>
      <c r="K54" s="20"/>
    </row>
    <row r="55" spans="1:15" ht="22.5" customHeight="1" x14ac:dyDescent="0.3">
      <c r="A55" s="7" t="s">
        <v>262</v>
      </c>
      <c r="B55" s="67" t="s">
        <v>143</v>
      </c>
      <c r="C55" s="67"/>
      <c r="D55" s="67"/>
      <c r="E55" s="11">
        <v>62247450</v>
      </c>
      <c r="G55" s="19"/>
      <c r="H55" s="24"/>
      <c r="I55" s="21"/>
      <c r="K55" s="20"/>
    </row>
    <row r="56" spans="1:15" ht="22.5" customHeight="1" x14ac:dyDescent="0.3">
      <c r="A56" s="7" t="s">
        <v>263</v>
      </c>
      <c r="B56" s="67" t="s">
        <v>144</v>
      </c>
      <c r="C56" s="67"/>
      <c r="D56" s="67"/>
      <c r="E56" s="11">
        <v>228484600</v>
      </c>
      <c r="G56" s="19"/>
      <c r="H56" s="24"/>
      <c r="I56" s="25"/>
      <c r="K56" s="20"/>
    </row>
    <row r="57" spans="1:15" ht="22.5" customHeight="1" x14ac:dyDescent="0.3">
      <c r="A57" s="7" t="s">
        <v>280</v>
      </c>
      <c r="B57" s="67" t="s">
        <v>79</v>
      </c>
      <c r="C57" s="67"/>
      <c r="D57" s="67"/>
      <c r="E57" s="11">
        <v>8484850</v>
      </c>
      <c r="G57" s="19"/>
      <c r="H57" s="24"/>
      <c r="I57" s="21"/>
      <c r="K57" s="20"/>
    </row>
    <row r="58" spans="1:15" ht="22.5" customHeight="1" x14ac:dyDescent="0.3">
      <c r="A58" s="7" t="s">
        <v>281</v>
      </c>
      <c r="B58" s="67" t="s">
        <v>80</v>
      </c>
      <c r="C58" s="67"/>
      <c r="D58" s="67"/>
      <c r="E58" s="11">
        <v>7618130</v>
      </c>
      <c r="G58" s="19"/>
      <c r="H58" s="24"/>
      <c r="I58" s="21"/>
      <c r="K58" s="20"/>
    </row>
    <row r="59" spans="1:15" ht="22.5" customHeight="1" x14ac:dyDescent="0.3">
      <c r="A59" s="7" t="s">
        <v>282</v>
      </c>
      <c r="B59" s="67" t="s">
        <v>145</v>
      </c>
      <c r="C59" s="67"/>
      <c r="D59" s="67"/>
      <c r="E59" s="11">
        <v>30469760</v>
      </c>
      <c r="G59" s="19"/>
      <c r="H59" s="24"/>
      <c r="I59" s="21"/>
      <c r="K59" s="20"/>
    </row>
    <row r="60" spans="1:15" ht="22.5" customHeight="1" x14ac:dyDescent="0.3">
      <c r="A60" s="7" t="s">
        <v>338</v>
      </c>
      <c r="B60" s="138" t="s">
        <v>283</v>
      </c>
      <c r="C60" s="139" t="s">
        <v>165</v>
      </c>
      <c r="D60" s="140" t="s">
        <v>165</v>
      </c>
      <c r="E60" s="59">
        <v>519410860</v>
      </c>
      <c r="G60" s="19"/>
      <c r="H60" s="24"/>
      <c r="I60" s="21"/>
      <c r="J60" s="19"/>
      <c r="K60" s="21"/>
      <c r="M60" s="23"/>
      <c r="O60" s="23"/>
    </row>
    <row r="61" spans="1:15" ht="34.5" customHeight="1" x14ac:dyDescent="0.3">
      <c r="A61" s="7"/>
      <c r="B61" s="138" t="s">
        <v>165</v>
      </c>
      <c r="C61" s="139"/>
      <c r="D61" s="140"/>
      <c r="E61" s="11">
        <v>1121860</v>
      </c>
      <c r="G61" s="23"/>
      <c r="I61" s="20"/>
      <c r="J61" s="22"/>
      <c r="K61" s="20"/>
      <c r="L61" s="26"/>
      <c r="M61" s="2"/>
    </row>
    <row r="62" spans="1:15" ht="34.5" customHeight="1" x14ac:dyDescent="0.3">
      <c r="A62" s="7"/>
      <c r="B62" s="138" t="s">
        <v>166</v>
      </c>
      <c r="C62" s="139"/>
      <c r="D62" s="140"/>
      <c r="E62" s="11">
        <v>2350723</v>
      </c>
      <c r="G62" s="23"/>
      <c r="I62" s="20"/>
      <c r="J62" s="22"/>
      <c r="K62" s="20"/>
      <c r="L62" s="26"/>
      <c r="M62" s="2"/>
    </row>
    <row r="63" spans="1:15" ht="34.5" customHeight="1" x14ac:dyDescent="0.3">
      <c r="A63" s="7"/>
      <c r="B63" s="138" t="s">
        <v>167</v>
      </c>
      <c r="C63" s="139"/>
      <c r="D63" s="140"/>
      <c r="E63" s="11">
        <v>4760800</v>
      </c>
      <c r="G63" s="23"/>
      <c r="I63" s="20"/>
      <c r="J63" s="22"/>
      <c r="K63" s="20"/>
      <c r="L63" s="26"/>
      <c r="M63" s="2"/>
    </row>
    <row r="64" spans="1:15" ht="34.5" customHeight="1" x14ac:dyDescent="0.3">
      <c r="A64" s="7"/>
      <c r="B64" s="138" t="s">
        <v>168</v>
      </c>
      <c r="C64" s="139"/>
      <c r="D64" s="140"/>
      <c r="E64" s="11">
        <v>5213682</v>
      </c>
      <c r="G64" s="23"/>
      <c r="I64" s="20"/>
      <c r="J64" s="22"/>
      <c r="K64" s="20"/>
      <c r="L64" s="26"/>
      <c r="M64" s="2"/>
    </row>
    <row r="65" spans="1:13" ht="34.5" customHeight="1" x14ac:dyDescent="0.3">
      <c r="A65" s="7"/>
      <c r="B65" s="138" t="s">
        <v>169</v>
      </c>
      <c r="C65" s="139"/>
      <c r="D65" s="140"/>
      <c r="E65" s="11">
        <v>15413640</v>
      </c>
      <c r="G65" s="23"/>
      <c r="I65" s="20"/>
      <c r="J65" s="22"/>
      <c r="K65" s="20"/>
      <c r="L65" s="26"/>
      <c r="M65" s="2"/>
    </row>
    <row r="66" spans="1:13" ht="34.5" customHeight="1" x14ac:dyDescent="0.3">
      <c r="A66" s="7"/>
      <c r="B66" s="138" t="s">
        <v>170</v>
      </c>
      <c r="C66" s="139"/>
      <c r="D66" s="140"/>
      <c r="E66" s="11">
        <v>5587823</v>
      </c>
      <c r="G66" s="23"/>
      <c r="I66" s="20"/>
      <c r="J66" s="22"/>
      <c r="K66" s="20"/>
      <c r="L66" s="26"/>
      <c r="M66" s="2"/>
    </row>
    <row r="67" spans="1:13" ht="34.5" customHeight="1" x14ac:dyDescent="0.3">
      <c r="A67" s="7"/>
      <c r="B67" s="138" t="s">
        <v>171</v>
      </c>
      <c r="C67" s="139"/>
      <c r="D67" s="140"/>
      <c r="E67" s="11">
        <v>20836002</v>
      </c>
      <c r="G67" s="23"/>
      <c r="I67" s="20"/>
      <c r="J67" s="22"/>
      <c r="K67" s="20"/>
      <c r="L67" s="26"/>
      <c r="M67" s="2"/>
    </row>
    <row r="68" spans="1:13" ht="34.5" customHeight="1" x14ac:dyDescent="0.3">
      <c r="A68" s="7"/>
      <c r="B68" s="138" t="s">
        <v>172</v>
      </c>
      <c r="C68" s="139"/>
      <c r="D68" s="140"/>
      <c r="E68" s="11">
        <v>4535585</v>
      </c>
      <c r="G68" s="23"/>
      <c r="I68" s="20"/>
      <c r="J68" s="22"/>
      <c r="K68" s="20"/>
      <c r="L68" s="26"/>
      <c r="M68" s="2"/>
    </row>
    <row r="69" spans="1:13" ht="34.5" customHeight="1" x14ac:dyDescent="0.3">
      <c r="A69" s="7"/>
      <c r="B69" s="138" t="s">
        <v>173</v>
      </c>
      <c r="C69" s="139"/>
      <c r="D69" s="140"/>
      <c r="E69" s="11">
        <v>5066596</v>
      </c>
      <c r="G69" s="23"/>
      <c r="I69" s="20"/>
      <c r="J69" s="22"/>
      <c r="K69" s="20"/>
      <c r="L69" s="26"/>
      <c r="M69" s="2"/>
    </row>
    <row r="70" spans="1:13" ht="34.5" customHeight="1" x14ac:dyDescent="0.3">
      <c r="A70" s="7"/>
      <c r="B70" s="138" t="s">
        <v>174</v>
      </c>
      <c r="C70" s="139"/>
      <c r="D70" s="140"/>
      <c r="E70" s="11">
        <v>3705664</v>
      </c>
      <c r="G70" s="23"/>
      <c r="I70" s="20"/>
      <c r="J70" s="22"/>
      <c r="K70" s="20"/>
      <c r="L70" s="26"/>
      <c r="M70" s="2"/>
    </row>
    <row r="71" spans="1:13" ht="34.5" customHeight="1" x14ac:dyDescent="0.3">
      <c r="A71" s="7"/>
      <c r="B71" s="138" t="s">
        <v>175</v>
      </c>
      <c r="C71" s="139"/>
      <c r="D71" s="140"/>
      <c r="E71" s="11">
        <v>12116811</v>
      </c>
      <c r="G71" s="23"/>
      <c r="I71" s="20"/>
      <c r="J71" s="22"/>
      <c r="K71" s="20"/>
      <c r="L71" s="26"/>
      <c r="M71" s="2"/>
    </row>
    <row r="72" spans="1:13" ht="34.5" customHeight="1" x14ac:dyDescent="0.3">
      <c r="A72" s="7"/>
      <c r="B72" s="130" t="s">
        <v>176</v>
      </c>
      <c r="C72" s="131"/>
      <c r="D72" s="132"/>
      <c r="E72" s="39">
        <v>37295591</v>
      </c>
      <c r="G72" s="23"/>
      <c r="I72" s="20"/>
      <c r="J72" s="22"/>
      <c r="K72" s="20"/>
      <c r="L72" s="26"/>
      <c r="M72" s="2"/>
    </row>
    <row r="73" spans="1:13" ht="34.5" customHeight="1" x14ac:dyDescent="0.3">
      <c r="A73" s="7"/>
      <c r="B73" s="130" t="s">
        <v>177</v>
      </c>
      <c r="C73" s="131"/>
      <c r="D73" s="132"/>
      <c r="E73" s="39">
        <v>50077530</v>
      </c>
      <c r="G73" s="23"/>
      <c r="I73" s="20"/>
      <c r="J73" s="22"/>
      <c r="K73" s="20"/>
      <c r="L73" s="26"/>
      <c r="M73" s="2"/>
    </row>
    <row r="74" spans="1:13" ht="34.5" customHeight="1" x14ac:dyDescent="0.3">
      <c r="A74" s="7"/>
      <c r="B74" s="130" t="s">
        <v>344</v>
      </c>
      <c r="C74" s="131"/>
      <c r="D74" s="132"/>
      <c r="E74" s="39">
        <v>20978236</v>
      </c>
      <c r="G74" s="23"/>
      <c r="I74" s="20"/>
      <c r="J74" s="22"/>
      <c r="K74" s="20"/>
      <c r="L74" s="26"/>
      <c r="M74" s="2"/>
    </row>
    <row r="75" spans="1:13" ht="34.5" customHeight="1" x14ac:dyDescent="0.3">
      <c r="A75" s="7"/>
      <c r="B75" s="130" t="s">
        <v>309</v>
      </c>
      <c r="C75" s="131"/>
      <c r="D75" s="132"/>
      <c r="E75" s="39">
        <v>123866045</v>
      </c>
      <c r="G75" s="23"/>
      <c r="I75" s="20"/>
      <c r="J75" s="22"/>
      <c r="K75" s="20"/>
      <c r="L75" s="26"/>
      <c r="M75" s="2"/>
    </row>
    <row r="76" spans="1:13" ht="34.5" customHeight="1" x14ac:dyDescent="0.3">
      <c r="A76" s="7"/>
      <c r="B76" s="130" t="s">
        <v>339</v>
      </c>
      <c r="C76" s="131"/>
      <c r="D76" s="132"/>
      <c r="E76" s="39">
        <v>20750727</v>
      </c>
      <c r="G76" s="23"/>
      <c r="I76" s="20"/>
      <c r="J76" s="22"/>
      <c r="K76" s="20"/>
      <c r="L76" s="26"/>
      <c r="M76" s="2"/>
    </row>
    <row r="77" spans="1:13" ht="34.5" customHeight="1" x14ac:dyDescent="0.3">
      <c r="A77" s="7"/>
      <c r="B77" s="130" t="s">
        <v>340</v>
      </c>
      <c r="C77" s="131"/>
      <c r="D77" s="132"/>
      <c r="E77" s="39">
        <v>10370137</v>
      </c>
      <c r="G77" s="23"/>
      <c r="I77" s="20"/>
      <c r="J77" s="22"/>
      <c r="K77" s="20"/>
      <c r="L77" s="26"/>
      <c r="M77" s="2"/>
    </row>
    <row r="78" spans="1:13" ht="22.5" customHeight="1" x14ac:dyDescent="0.3">
      <c r="A78" s="7"/>
      <c r="B78" s="130" t="s">
        <v>178</v>
      </c>
      <c r="C78" s="131"/>
      <c r="D78" s="132"/>
      <c r="E78" s="39">
        <v>1522630</v>
      </c>
      <c r="G78" s="23"/>
      <c r="I78" s="20"/>
      <c r="K78" s="20"/>
      <c r="L78" s="26"/>
      <c r="M78" s="2"/>
    </row>
    <row r="79" spans="1:13" ht="22.5" customHeight="1" x14ac:dyDescent="0.3">
      <c r="A79" s="7"/>
      <c r="B79" s="130" t="s">
        <v>179</v>
      </c>
      <c r="C79" s="131"/>
      <c r="D79" s="132"/>
      <c r="E79" s="39">
        <v>5942340</v>
      </c>
      <c r="G79" s="23"/>
      <c r="I79" s="20"/>
      <c r="K79" s="20"/>
      <c r="L79" s="26"/>
      <c r="M79" s="2"/>
    </row>
    <row r="80" spans="1:13" ht="22.5" customHeight="1" x14ac:dyDescent="0.3">
      <c r="A80" s="7"/>
      <c r="B80" s="130" t="s">
        <v>180</v>
      </c>
      <c r="C80" s="131"/>
      <c r="D80" s="132"/>
      <c r="E80" s="39">
        <v>0</v>
      </c>
      <c r="G80" s="23"/>
      <c r="I80" s="20"/>
      <c r="K80" s="20"/>
      <c r="L80" s="26"/>
      <c r="M80" s="2"/>
    </row>
    <row r="81" spans="1:13" ht="22.5" customHeight="1" x14ac:dyDescent="0.3">
      <c r="A81" s="7"/>
      <c r="B81" s="130" t="s">
        <v>181</v>
      </c>
      <c r="C81" s="131"/>
      <c r="D81" s="132"/>
      <c r="E81" s="39">
        <v>0</v>
      </c>
      <c r="G81" s="23"/>
      <c r="I81" s="20"/>
      <c r="K81" s="20"/>
      <c r="L81" s="26"/>
      <c r="M81" s="2"/>
    </row>
    <row r="82" spans="1:13" ht="36" customHeight="1" x14ac:dyDescent="0.3">
      <c r="A82" s="7"/>
      <c r="B82" s="130" t="s">
        <v>345</v>
      </c>
      <c r="C82" s="131"/>
      <c r="D82" s="132"/>
      <c r="E82" s="39">
        <v>1195650</v>
      </c>
      <c r="G82" s="23"/>
      <c r="I82" s="20"/>
      <c r="K82" s="20"/>
      <c r="L82" s="26"/>
      <c r="M82" s="2"/>
    </row>
    <row r="83" spans="1:13" ht="37.5" customHeight="1" x14ac:dyDescent="0.3">
      <c r="A83" s="7"/>
      <c r="B83" s="130" t="s">
        <v>182</v>
      </c>
      <c r="C83" s="131"/>
      <c r="D83" s="132"/>
      <c r="E83" s="39">
        <v>907572</v>
      </c>
      <c r="G83" s="23"/>
      <c r="I83" s="20"/>
      <c r="K83" s="20"/>
      <c r="L83" s="26"/>
      <c r="M83" s="2"/>
    </row>
    <row r="84" spans="1:13" ht="38.25" customHeight="1" x14ac:dyDescent="0.3">
      <c r="A84" s="7"/>
      <c r="B84" s="130" t="s">
        <v>184</v>
      </c>
      <c r="C84" s="131"/>
      <c r="D84" s="132"/>
      <c r="E84" s="39">
        <v>4649500</v>
      </c>
      <c r="G84" s="23"/>
      <c r="I84" s="20"/>
      <c r="K84" s="20"/>
      <c r="L84" s="26"/>
      <c r="M84" s="2"/>
    </row>
    <row r="85" spans="1:13" ht="35.25" customHeight="1" x14ac:dyDescent="0.3">
      <c r="A85" s="7"/>
      <c r="B85" s="130" t="s">
        <v>327</v>
      </c>
      <c r="C85" s="131"/>
      <c r="D85" s="132"/>
      <c r="E85" s="39">
        <v>5471000</v>
      </c>
      <c r="G85" s="23"/>
      <c r="I85" s="20"/>
      <c r="K85" s="20"/>
      <c r="L85" s="26"/>
      <c r="M85" s="2"/>
    </row>
    <row r="86" spans="1:13" ht="35.25" customHeight="1" x14ac:dyDescent="0.3">
      <c r="A86" s="7"/>
      <c r="B86" s="138" t="s">
        <v>185</v>
      </c>
      <c r="C86" s="139"/>
      <c r="D86" s="140"/>
      <c r="E86" s="11">
        <v>0</v>
      </c>
      <c r="G86" s="23"/>
      <c r="I86" s="20"/>
      <c r="K86" s="20"/>
      <c r="L86" s="26"/>
      <c r="M86" s="18"/>
    </row>
    <row r="87" spans="1:13" ht="40.5" customHeight="1" x14ac:dyDescent="0.3">
      <c r="A87" s="7"/>
      <c r="B87" s="138" t="s">
        <v>324</v>
      </c>
      <c r="C87" s="139"/>
      <c r="D87" s="140"/>
      <c r="E87" s="11">
        <v>1270530</v>
      </c>
      <c r="G87" s="23"/>
      <c r="I87" s="20"/>
      <c r="K87" s="20"/>
      <c r="L87" s="26"/>
      <c r="M87" s="2"/>
    </row>
    <row r="88" spans="1:13" ht="33.75" customHeight="1" x14ac:dyDescent="0.3">
      <c r="A88" s="7"/>
      <c r="B88" s="138" t="s">
        <v>186</v>
      </c>
      <c r="C88" s="139"/>
      <c r="D88" s="140"/>
      <c r="E88" s="11">
        <v>5583549</v>
      </c>
      <c r="G88" s="23"/>
      <c r="I88" s="20"/>
      <c r="K88" s="20"/>
      <c r="L88" s="26"/>
      <c r="M88" s="2"/>
    </row>
    <row r="89" spans="1:13" ht="36" customHeight="1" x14ac:dyDescent="0.3">
      <c r="A89" s="7"/>
      <c r="B89" s="138" t="s">
        <v>333</v>
      </c>
      <c r="C89" s="139"/>
      <c r="D89" s="140"/>
      <c r="E89" s="11">
        <v>1620606</v>
      </c>
      <c r="G89" s="23"/>
      <c r="I89" s="20"/>
      <c r="K89" s="20"/>
      <c r="L89" s="26"/>
      <c r="M89" s="2"/>
    </row>
    <row r="90" spans="1:13" ht="39.75" customHeight="1" x14ac:dyDescent="0.3">
      <c r="A90" s="3" t="s">
        <v>264</v>
      </c>
      <c r="B90" s="67" t="s">
        <v>105</v>
      </c>
      <c r="C90" s="67"/>
      <c r="D90" s="67"/>
      <c r="E90" s="11">
        <f>E91+E102</f>
        <v>167551640</v>
      </c>
    </row>
    <row r="91" spans="1:13" ht="39" customHeight="1" x14ac:dyDescent="0.3">
      <c r="A91" s="6" t="s">
        <v>265</v>
      </c>
      <c r="B91" s="67" t="s">
        <v>104</v>
      </c>
      <c r="C91" s="67"/>
      <c r="D91" s="67"/>
      <c r="E91" s="11">
        <f>SUM(E92:E101)</f>
        <v>110654120</v>
      </c>
      <c r="G91" s="19"/>
    </row>
    <row r="92" spans="1:13" ht="54" customHeight="1" x14ac:dyDescent="0.3">
      <c r="A92" s="5" t="s">
        <v>266</v>
      </c>
      <c r="B92" s="67" t="s">
        <v>107</v>
      </c>
      <c r="C92" s="67"/>
      <c r="D92" s="67"/>
      <c r="E92" s="11">
        <v>16195300</v>
      </c>
    </row>
    <row r="93" spans="1:13" ht="57" customHeight="1" x14ac:dyDescent="0.3">
      <c r="A93" s="5" t="s">
        <v>267</v>
      </c>
      <c r="B93" s="67" t="s">
        <v>108</v>
      </c>
      <c r="C93" s="67"/>
      <c r="D93" s="67"/>
      <c r="E93" s="11">
        <v>13100480</v>
      </c>
    </row>
    <row r="94" spans="1:13" ht="56.25" customHeight="1" x14ac:dyDescent="0.3">
      <c r="A94" s="5" t="s">
        <v>268</v>
      </c>
      <c r="B94" s="67" t="s">
        <v>109</v>
      </c>
      <c r="C94" s="67"/>
      <c r="D94" s="67"/>
      <c r="E94" s="11">
        <v>6965800</v>
      </c>
    </row>
    <row r="95" spans="1:13" ht="59.25" customHeight="1" x14ac:dyDescent="0.3">
      <c r="A95" s="5" t="s">
        <v>269</v>
      </c>
      <c r="B95" s="67" t="s">
        <v>110</v>
      </c>
      <c r="C95" s="67"/>
      <c r="D95" s="67"/>
      <c r="E95" s="11">
        <v>8854490</v>
      </c>
    </row>
    <row r="96" spans="1:13" ht="54" customHeight="1" x14ac:dyDescent="0.3">
      <c r="A96" s="5" t="s">
        <v>270</v>
      </c>
      <c r="B96" s="67" t="s">
        <v>111</v>
      </c>
      <c r="C96" s="67"/>
      <c r="D96" s="67"/>
      <c r="E96" s="11">
        <v>3256230</v>
      </c>
    </row>
    <row r="97" spans="1:8" ht="53.25" customHeight="1" x14ac:dyDescent="0.3">
      <c r="A97" s="5" t="s">
        <v>271</v>
      </c>
      <c r="B97" s="67" t="s">
        <v>112</v>
      </c>
      <c r="C97" s="67"/>
      <c r="D97" s="67"/>
      <c r="E97" s="11">
        <v>3572410</v>
      </c>
    </row>
    <row r="98" spans="1:8" ht="60" customHeight="1" x14ac:dyDescent="0.3">
      <c r="A98" s="5" t="s">
        <v>272</v>
      </c>
      <c r="B98" s="67" t="s">
        <v>113</v>
      </c>
      <c r="C98" s="67"/>
      <c r="D98" s="67"/>
      <c r="E98" s="11">
        <v>26700100</v>
      </c>
    </row>
    <row r="99" spans="1:8" ht="54.75" customHeight="1" x14ac:dyDescent="0.3">
      <c r="A99" s="5" t="s">
        <v>273</v>
      </c>
      <c r="B99" s="67" t="s">
        <v>296</v>
      </c>
      <c r="C99" s="67"/>
      <c r="D99" s="67"/>
      <c r="E99" s="11">
        <v>1292110</v>
      </c>
    </row>
    <row r="100" spans="1:8" ht="54.75" customHeight="1" x14ac:dyDescent="0.3">
      <c r="A100" s="5" t="s">
        <v>274</v>
      </c>
      <c r="B100" s="67" t="s">
        <v>297</v>
      </c>
      <c r="C100" s="67"/>
      <c r="D100" s="67"/>
      <c r="E100" s="11">
        <v>13622200</v>
      </c>
    </row>
    <row r="101" spans="1:8" ht="42.75" customHeight="1" x14ac:dyDescent="0.3">
      <c r="A101" s="5" t="s">
        <v>298</v>
      </c>
      <c r="B101" s="67" t="s">
        <v>299</v>
      </c>
      <c r="C101" s="67"/>
      <c r="D101" s="67"/>
      <c r="E101" s="11">
        <v>17095000</v>
      </c>
    </row>
    <row r="102" spans="1:8" ht="38.25" customHeight="1" x14ac:dyDescent="0.3">
      <c r="A102" s="3" t="s">
        <v>275</v>
      </c>
      <c r="B102" s="67" t="s">
        <v>106</v>
      </c>
      <c r="C102" s="67"/>
      <c r="D102" s="67"/>
      <c r="E102" s="11">
        <f>SUM(E103:E106)</f>
        <v>56897520</v>
      </c>
    </row>
    <row r="103" spans="1:8" ht="92.25" customHeight="1" x14ac:dyDescent="0.3">
      <c r="A103" s="5" t="s">
        <v>276</v>
      </c>
      <c r="B103" s="67" t="s">
        <v>300</v>
      </c>
      <c r="C103" s="67"/>
      <c r="D103" s="67"/>
      <c r="E103" s="149">
        <v>23225490</v>
      </c>
    </row>
    <row r="104" spans="1:8" ht="71.25" customHeight="1" x14ac:dyDescent="0.3">
      <c r="A104" s="5" t="s">
        <v>277</v>
      </c>
      <c r="B104" s="67" t="s">
        <v>301</v>
      </c>
      <c r="C104" s="67"/>
      <c r="D104" s="67"/>
      <c r="E104" s="150"/>
    </row>
    <row r="105" spans="1:8" ht="23.25" customHeight="1" x14ac:dyDescent="0.3">
      <c r="A105" s="5" t="s">
        <v>278</v>
      </c>
      <c r="B105" s="67" t="s">
        <v>304</v>
      </c>
      <c r="C105" s="67"/>
      <c r="D105" s="67"/>
      <c r="E105" s="11">
        <v>5323740</v>
      </c>
    </row>
    <row r="106" spans="1:8" ht="93" customHeight="1" x14ac:dyDescent="0.3">
      <c r="A106" s="5" t="s">
        <v>302</v>
      </c>
      <c r="B106" s="67" t="s">
        <v>303</v>
      </c>
      <c r="C106" s="67"/>
      <c r="D106" s="67"/>
      <c r="E106" s="11">
        <v>28348290</v>
      </c>
    </row>
    <row r="107" spans="1:8" ht="36" customHeight="1" x14ac:dyDescent="0.3">
      <c r="A107" s="5" t="s">
        <v>240</v>
      </c>
      <c r="B107" s="67" t="s">
        <v>239</v>
      </c>
      <c r="C107" s="67"/>
      <c r="D107" s="67"/>
      <c r="E107" s="11">
        <v>77653070</v>
      </c>
    </row>
    <row r="108" spans="1:8" ht="36" customHeight="1" x14ac:dyDescent="0.3">
      <c r="A108" s="5" t="s">
        <v>279</v>
      </c>
      <c r="B108" s="67" t="s">
        <v>241</v>
      </c>
      <c r="C108" s="67"/>
      <c r="D108" s="67"/>
      <c r="E108" s="11">
        <v>145730</v>
      </c>
    </row>
    <row r="109" spans="1:8" ht="28.5" customHeight="1" x14ac:dyDescent="0.3">
      <c r="A109" s="4"/>
      <c r="B109" s="67" t="s">
        <v>33</v>
      </c>
      <c r="C109" s="67"/>
      <c r="D109" s="67"/>
      <c r="E109" s="11">
        <f>E108+E107+E34+E27+E30+E33</f>
        <v>3727450950</v>
      </c>
      <c r="G109" s="11">
        <f>3698843450+12864200+15743300</f>
        <v>3727450950</v>
      </c>
      <c r="H109" s="19">
        <f>G109-E109</f>
        <v>0</v>
      </c>
    </row>
    <row r="111" spans="1:8" hidden="1" x14ac:dyDescent="0.3"/>
    <row r="112" spans="1:8" hidden="1" x14ac:dyDescent="0.3"/>
    <row r="113" spans="1:6" ht="21" customHeight="1" x14ac:dyDescent="0.3">
      <c r="A113" s="2"/>
      <c r="B113" s="133" t="s">
        <v>55</v>
      </c>
      <c r="C113" s="133"/>
      <c r="D113" s="133"/>
      <c r="E113" s="133"/>
      <c r="F113" s="12"/>
    </row>
    <row r="114" spans="1:6" ht="13.5" customHeight="1" x14ac:dyDescent="0.3"/>
    <row r="115" spans="1:6" x14ac:dyDescent="0.3">
      <c r="A115" s="133" t="s">
        <v>36</v>
      </c>
      <c r="B115" s="133"/>
      <c r="D115" s="133" t="s">
        <v>38</v>
      </c>
      <c r="E115" s="133"/>
      <c r="F115" s="133"/>
    </row>
    <row r="116" spans="1:6" x14ac:dyDescent="0.3">
      <c r="A116" s="141" t="s">
        <v>57</v>
      </c>
      <c r="B116" s="141"/>
      <c r="D116" s="142" t="s">
        <v>71</v>
      </c>
      <c r="E116" s="142"/>
      <c r="F116" s="142"/>
    </row>
    <row r="117" spans="1:6" x14ac:dyDescent="0.3">
      <c r="A117" s="142" t="s">
        <v>127</v>
      </c>
      <c r="B117" s="142"/>
      <c r="D117" s="143" t="s">
        <v>72</v>
      </c>
      <c r="E117" s="143"/>
      <c r="F117" s="143"/>
    </row>
    <row r="118" spans="1:6" s="9" customFormat="1" ht="24.75" customHeight="1" x14ac:dyDescent="0.25">
      <c r="A118" s="144" t="s">
        <v>56</v>
      </c>
      <c r="B118" s="144"/>
      <c r="D118" s="144" t="s">
        <v>56</v>
      </c>
      <c r="E118" s="144"/>
      <c r="F118" s="144"/>
    </row>
    <row r="119" spans="1:6" ht="22.5" customHeight="1" x14ac:dyDescent="0.3">
      <c r="A119" s="142"/>
      <c r="B119" s="142"/>
      <c r="D119" s="142"/>
      <c r="E119" s="142"/>
      <c r="F119" s="142"/>
    </row>
    <row r="120" spans="1:6" s="9" customFormat="1" ht="15" x14ac:dyDescent="0.25">
      <c r="A120" s="137" t="s">
        <v>39</v>
      </c>
      <c r="B120" s="137"/>
      <c r="D120" s="137" t="s">
        <v>39</v>
      </c>
      <c r="E120" s="137"/>
      <c r="F120" s="137"/>
    </row>
    <row r="121" spans="1:6" ht="21" customHeight="1" x14ac:dyDescent="0.3">
      <c r="A121" s="142" t="s">
        <v>234</v>
      </c>
      <c r="B121" s="142"/>
      <c r="D121" s="141" t="s">
        <v>75</v>
      </c>
      <c r="E121" s="141"/>
      <c r="F121" s="141"/>
    </row>
    <row r="122" spans="1:6" s="9" customFormat="1" ht="30" customHeight="1" x14ac:dyDescent="0.25">
      <c r="A122" s="144" t="s">
        <v>59</v>
      </c>
      <c r="B122" s="144"/>
      <c r="D122" s="145" t="s">
        <v>59</v>
      </c>
      <c r="E122" s="145"/>
      <c r="F122" s="145"/>
    </row>
    <row r="123" spans="1:6" ht="21" customHeight="1" x14ac:dyDescent="0.3">
      <c r="A123" s="133" t="s">
        <v>40</v>
      </c>
      <c r="B123" s="133"/>
      <c r="D123" s="133" t="s">
        <v>40</v>
      </c>
      <c r="E123" s="133"/>
      <c r="F123" s="133"/>
    </row>
    <row r="124" spans="1:6" ht="33.75" customHeight="1" x14ac:dyDescent="0.3"/>
    <row r="125" spans="1:6" ht="25.5" customHeight="1" x14ac:dyDescent="0.3">
      <c r="A125" s="147" t="s">
        <v>37</v>
      </c>
      <c r="B125" s="147"/>
      <c r="D125" s="133" t="s">
        <v>37</v>
      </c>
      <c r="E125" s="133"/>
      <c r="F125" s="133"/>
    </row>
    <row r="126" spans="1:6" ht="24" customHeight="1" x14ac:dyDescent="0.3">
      <c r="A126" s="141" t="s">
        <v>62</v>
      </c>
      <c r="B126" s="141"/>
      <c r="D126" s="141" t="s">
        <v>64</v>
      </c>
      <c r="E126" s="141"/>
      <c r="F126" s="141"/>
    </row>
    <row r="127" spans="1:6" ht="24" customHeight="1" x14ac:dyDescent="0.3">
      <c r="A127" s="148" t="s">
        <v>63</v>
      </c>
      <c r="B127" s="148"/>
      <c r="D127" s="142" t="s">
        <v>65</v>
      </c>
      <c r="E127" s="142"/>
      <c r="F127" s="142"/>
    </row>
    <row r="128" spans="1:6" x14ac:dyDescent="0.3">
      <c r="A128" s="142"/>
      <c r="B128" s="142"/>
      <c r="D128" s="143" t="s">
        <v>66</v>
      </c>
      <c r="E128" s="143"/>
      <c r="F128" s="143"/>
    </row>
    <row r="129" spans="1:6" s="9" customFormat="1" ht="27" customHeight="1" x14ac:dyDescent="0.25">
      <c r="A129" s="144" t="s">
        <v>56</v>
      </c>
      <c r="B129" s="144"/>
      <c r="D129" s="144" t="s">
        <v>56</v>
      </c>
      <c r="E129" s="144"/>
      <c r="F129" s="144"/>
    </row>
    <row r="130" spans="1:6" ht="27.75" customHeight="1" x14ac:dyDescent="0.3">
      <c r="A130" s="141"/>
      <c r="B130" s="141"/>
      <c r="D130" s="141"/>
      <c r="E130" s="141"/>
      <c r="F130" s="141"/>
    </row>
    <row r="131" spans="1:6" s="9" customFormat="1" ht="15" x14ac:dyDescent="0.25">
      <c r="A131" s="146" t="s">
        <v>39</v>
      </c>
      <c r="B131" s="146"/>
      <c r="D131" s="146" t="s">
        <v>39</v>
      </c>
      <c r="E131" s="146"/>
      <c r="F131" s="146"/>
    </row>
    <row r="132" spans="1:6" ht="26.25" customHeight="1" x14ac:dyDescent="0.3">
      <c r="A132" s="142" t="s">
        <v>60</v>
      </c>
      <c r="B132" s="142"/>
      <c r="D132" s="142" t="s">
        <v>61</v>
      </c>
      <c r="E132" s="142"/>
      <c r="F132" s="142"/>
    </row>
    <row r="133" spans="1:6" s="9" customFormat="1" ht="30" customHeight="1" x14ac:dyDescent="0.25">
      <c r="A133" s="144" t="s">
        <v>59</v>
      </c>
      <c r="B133" s="144"/>
      <c r="D133" s="144" t="s">
        <v>59</v>
      </c>
      <c r="E133" s="144"/>
      <c r="F133" s="144"/>
    </row>
    <row r="134" spans="1:6" ht="33.75" customHeight="1" x14ac:dyDescent="0.3">
      <c r="A134" s="133" t="s">
        <v>40</v>
      </c>
      <c r="B134" s="133"/>
      <c r="D134" s="133" t="s">
        <v>40</v>
      </c>
      <c r="E134" s="133"/>
      <c r="F134" s="133"/>
    </row>
  </sheetData>
  <mergeCells count="143">
    <mergeCell ref="B108:D108"/>
    <mergeCell ref="B78:D78"/>
    <mergeCell ref="B33:D33"/>
    <mergeCell ref="B37:D37"/>
    <mergeCell ref="B49:D49"/>
    <mergeCell ref="B60:D60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55:D55"/>
    <mergeCell ref="B56:D56"/>
    <mergeCell ref="B57:D57"/>
    <mergeCell ref="B90:D90"/>
    <mergeCell ref="B54:D54"/>
    <mergeCell ref="B61:D61"/>
    <mergeCell ref="B62:D62"/>
    <mergeCell ref="B63:D63"/>
    <mergeCell ref="B42:D42"/>
    <mergeCell ref="B113:E113"/>
    <mergeCell ref="B59:D59"/>
    <mergeCell ref="B92:D92"/>
    <mergeCell ref="B93:D93"/>
    <mergeCell ref="B94:D94"/>
    <mergeCell ref="B95:D95"/>
    <mergeCell ref="B103:D103"/>
    <mergeCell ref="B105:D105"/>
    <mergeCell ref="B104:D104"/>
    <mergeCell ref="E103:E104"/>
    <mergeCell ref="B96:D96"/>
    <mergeCell ref="B97:D97"/>
    <mergeCell ref="B98:D98"/>
    <mergeCell ref="B99:D99"/>
    <mergeCell ref="B100:D100"/>
    <mergeCell ref="B107:D107"/>
    <mergeCell ref="B109:D109"/>
    <mergeCell ref="B102:D102"/>
    <mergeCell ref="B91:D91"/>
    <mergeCell ref="B86:D86"/>
    <mergeCell ref="B89:D89"/>
    <mergeCell ref="B101:D101"/>
    <mergeCell ref="B106:D106"/>
    <mergeCell ref="B83:D83"/>
    <mergeCell ref="A134:B134"/>
    <mergeCell ref="D134:F134"/>
    <mergeCell ref="D1:F1"/>
    <mergeCell ref="D4:F4"/>
    <mergeCell ref="D5:F5"/>
    <mergeCell ref="D6:F6"/>
    <mergeCell ref="D7:F7"/>
    <mergeCell ref="A131:B131"/>
    <mergeCell ref="D131:F131"/>
    <mergeCell ref="A132:B132"/>
    <mergeCell ref="D132:F132"/>
    <mergeCell ref="A133:B133"/>
    <mergeCell ref="D133:F133"/>
    <mergeCell ref="A128:B128"/>
    <mergeCell ref="D128:F128"/>
    <mergeCell ref="A129:B129"/>
    <mergeCell ref="D129:F129"/>
    <mergeCell ref="A130:B130"/>
    <mergeCell ref="D130:F130"/>
    <mergeCell ref="A125:B125"/>
    <mergeCell ref="D125:F125"/>
    <mergeCell ref="A126:B126"/>
    <mergeCell ref="D126:F126"/>
    <mergeCell ref="A127:B127"/>
    <mergeCell ref="D127:F127"/>
    <mergeCell ref="A121:B121"/>
    <mergeCell ref="D121:F121"/>
    <mergeCell ref="A122:B122"/>
    <mergeCell ref="D122:F122"/>
    <mergeCell ref="A123:B123"/>
    <mergeCell ref="D123:F123"/>
    <mergeCell ref="A120:B120"/>
    <mergeCell ref="D120:F120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A119:B119"/>
    <mergeCell ref="D119:F119"/>
    <mergeCell ref="B84:D84"/>
    <mergeCell ref="B85:D85"/>
    <mergeCell ref="B87:D87"/>
    <mergeCell ref="B88:D88"/>
    <mergeCell ref="B73:D73"/>
    <mergeCell ref="B79:D79"/>
    <mergeCell ref="B80:D80"/>
    <mergeCell ref="B81:D81"/>
    <mergeCell ref="B74:D74"/>
    <mergeCell ref="B82:D82"/>
    <mergeCell ref="B52:D52"/>
    <mergeCell ref="B75:D75"/>
    <mergeCell ref="B18:E18"/>
    <mergeCell ref="B27:D27"/>
    <mergeCell ref="B28:D28"/>
    <mergeCell ref="B31:D31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34:D34"/>
    <mergeCell ref="B29:D29"/>
    <mergeCell ref="B58:D58"/>
    <mergeCell ref="D2:F2"/>
    <mergeCell ref="D3:F3"/>
    <mergeCell ref="B51:D51"/>
    <mergeCell ref="B76:D76"/>
    <mergeCell ref="B77:D77"/>
    <mergeCell ref="B30:D30"/>
    <mergeCell ref="B43:D43"/>
    <mergeCell ref="B44:D44"/>
    <mergeCell ref="B45:D45"/>
    <mergeCell ref="B36:D36"/>
    <mergeCell ref="B48:D4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2022-09-20T23:30:30Z</dcterms:modified>
</cp:coreProperties>
</file>