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405" windowWidth="14310" windowHeight="11625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АМП 2020" sheetId="28" r:id="rId6"/>
    <sheet name="тарифы (с плот.) (2)" sheetId="24" state="hidden" r:id="rId7"/>
    <sheet name="тарифы (с плот.)" sheetId="17" state="hidden" r:id="rId8"/>
    <sheet name="тарифы (без плотн) (2)" sheetId="23" state="hidden" r:id="rId9"/>
    <sheet name="тарифы (без плотн)" sheetId="22" state="hidden" r:id="rId10"/>
  </sheets>
  <externalReferences>
    <externalReference r:id="rId11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'АМП 2020'!$A$12:$M$15</definedName>
    <definedName name="_xlnm._FilterDatabase" localSheetId="9" hidden="1">'тарифы (без плотн)'!$A$7:$H$19</definedName>
    <definedName name="_xlnm._FilterDatabase" localSheetId="8" hidden="1">'тарифы (без плотн) (2)'!$A$7:$H$19</definedName>
    <definedName name="_xlnm._FilterDatabase" localSheetId="7" hidden="1">'тарифы (с плот.)'!$A$7:$H$19</definedName>
    <definedName name="_xlnm._FilterDatabase" localSheetId="6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'АМП 2020'!$8:$11</definedName>
    <definedName name="_xlnm.Print_Titles" localSheetId="9">'тарифы (без плотн)'!$4:$5</definedName>
    <definedName name="_xlnm.Print_Titles" localSheetId="8">'тарифы (без плотн) (2)'!$4:$5</definedName>
    <definedName name="_xlnm.Print_Titles" localSheetId="7">'тарифы (с плот.)'!$4:$5</definedName>
    <definedName name="_xlnm.Print_Titles" localSheetId="6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'АМП 2020'!$B$1:$M$15</definedName>
    <definedName name="_xlnm.Print_Area" localSheetId="0">'Коэф плотности населения'!$A$1:$F$20</definedName>
    <definedName name="_xlnm.Print_Area" localSheetId="9">'тарифы (без плотн)'!$B$1:$I$20</definedName>
    <definedName name="_xlnm.Print_Area" localSheetId="8">'тарифы (без плотн) (2)'!$B$1:$I$20</definedName>
    <definedName name="_xlnm.Print_Area" localSheetId="7">'тарифы (с плот.)'!$B$1:$I$20</definedName>
    <definedName name="_xlnm.Print_Area" localSheetId="6">'тарифы (с плот.) (2)'!$B$1:$I$20</definedName>
  </definedNames>
  <calcPr calcId="145621"/>
</workbook>
</file>

<file path=xl/calcChain.xml><?xml version="1.0" encoding="utf-8"?>
<calcChain xmlns="http://schemas.openxmlformats.org/spreadsheetml/2006/main"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D13" i="31"/>
  <c r="W9" i="31"/>
  <c r="D18" i="29"/>
  <c r="W18" i="29" s="1"/>
  <c r="W15" i="31"/>
  <c r="W14" i="31"/>
  <c r="D17" i="31"/>
  <c r="W20" i="31"/>
  <c r="W11" i="32"/>
  <c r="W19" i="32"/>
  <c r="W15" i="32"/>
  <c r="W12" i="32"/>
  <c r="W11" i="31"/>
  <c r="W13" i="31"/>
  <c r="W21" i="32"/>
  <c r="W16" i="32"/>
  <c r="D17" i="32"/>
  <c r="W14" i="32"/>
  <c r="W21" i="31"/>
  <c r="W16" i="31"/>
  <c r="W19" i="31"/>
  <c r="W12" i="31"/>
  <c r="W10" i="32"/>
  <c r="W13" i="32"/>
  <c r="W20" i="32"/>
  <c r="D10" i="29" l="1"/>
  <c r="W10" i="29" s="1"/>
  <c r="D19" i="29"/>
  <c r="W19" i="29" s="1"/>
  <c r="D15" i="29"/>
  <c r="D20" i="29"/>
  <c r="W20" i="29" s="1"/>
  <c r="D12" i="29"/>
  <c r="D11" i="29"/>
  <c r="W11" i="29" s="1"/>
  <c r="D13" i="29"/>
  <c r="W13" i="29" s="1"/>
  <c r="D16" i="29"/>
  <c r="D14" i="29"/>
  <c r="W15" i="29"/>
  <c r="W12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N16" i="24" l="1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M11" i="17"/>
  <c r="N11" i="17" s="1"/>
  <c r="M18" i="17"/>
  <c r="N18" i="17" s="1"/>
  <c r="J8" i="21"/>
  <c r="K8" i="21" s="1"/>
  <c r="P9" i="21" s="1"/>
  <c r="J16" i="21"/>
  <c r="K16" i="21" s="1"/>
  <c r="P17" i="21" s="1"/>
  <c r="M14" i="17" l="1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<sst xmlns="http://schemas.openxmlformats.org/spreadsheetml/2006/main" count="356" uniqueCount="88">
  <si>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</si>
  <si>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</si>
  <si>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</si>
  <si>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</si>
  <si>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</si>
  <si>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</si>
  <si>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</si>
  <si>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</si>
  <si>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</si>
  <si>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</si>
  <si>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</si>
  <si>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</si>
  <si>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</si>
  <si>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</si>
  <si>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</si>
  <si>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</si>
  <si>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</si>
  <si>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</si>
  <si>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</si>
  <si>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</si>
  <si>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</si>
  <si>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</si>
  <si>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</si>
  <si>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</si>
  <si>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</si>
  <si>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</si>
  <si>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</si>
  <si>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</si>
  <si>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</si>
  <si>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</si>
  <si>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</si>
  <si>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</si>
  <si>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</si>
  <si>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</si>
  <si>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</si>
  <si>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</si>
  <si>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</si>
  <si>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</si>
  <si>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</si>
  <si>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</si>
  <si>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</si>
  <si>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</si>
  <si>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</si>
  <si>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</si>
  <si>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</si>
  <si>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</si>
  <si>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</si>
  <si>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</si>
  <si>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</si>
  <si>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</si>
  <si>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</si>
  <si>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</si>
  <si>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</si>
  <si>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</si>
  <si>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</si>
  <si>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</si>
  <si>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</si>
  <si>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</si>
  <si>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</si>
  <si>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</si>
  <si>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</si>
  <si>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</si>
  <si>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</si>
  <si>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</si>
  <si>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</si>
  <si>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</si>
  <si>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</si>
  <si>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</si>
  <si>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</si>
  <si>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</si>
  <si>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</si>
  <si>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</si>
  <si>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</si>
  <si>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</si>
  <si>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</si>
  <si>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Численность прикрепленных, застрахованных лиц                                              на 01.12.19 (чел.)</t>
  </si>
  <si>
    <t>Коэффициент уровня</t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</si>
  <si>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</si>
  <si>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</si>
  <si>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</si>
  <si>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r>
      <t>КД</t>
    </r>
    <r>
      <rPr>
        <b/>
        <sz val="9"/>
        <rFont val="Times New Roman"/>
        <family val="1"/>
        <charset val="204"/>
      </rPr>
      <t>ОТ</t>
    </r>
  </si>
  <si>
    <t>Таблица 1</t>
  </si>
  <si>
    <t>Объём финансового обеспечения медицинских организаций, оказывающих амбулаторную медицинскую помощь, имеющих прикрепившихся лиц</t>
  </si>
  <si>
    <t>к Дополнительному соглашению № 2</t>
  </si>
  <si>
    <t>от "25" февраля 2020 года</t>
  </si>
  <si>
    <t>на 2020 год (вступает в действие с 01.03.2020 года)</t>
  </si>
  <si>
    <r>
      <t xml:space="preserve">Размер финансового обеспечения  медицинской организации, оказывающей АМП по подушевому финансированию                        на месяц                                                  </t>
    </r>
    <r>
      <rPr>
        <b/>
        <u/>
        <sz val="14"/>
        <rFont val="Times New Roman"/>
        <family val="1"/>
        <charset val="204"/>
      </rPr>
      <t>с 01.03.2020г.</t>
    </r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</si>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</sst>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0.000"/>
    <numFmt numFmtId="166" formatCode="#,##0.0"/>
    <numFmt numFmtId="167" formatCode="_-* #,##0_р_._-;\-* #,##0_р_._-;_-* &quot;-&quot;??_р_._-;_-@_-"/>
    <numFmt numFmtId="168" formatCode="#,##0.0000"/>
    <numFmt numFmtId="169" formatCode="_-* #,##0.00_р_._-;\-* #,##0.00_р_._-;_-* &quot;-&quot;???_р_._-;_-@_-"/>
    <numFmt numFmtId="170" formatCode="_-* #,##0.0_р_._-;\-* #,##0.0_р_._-;_-* &quot;-&quot;??_р_._-;_-@_-"/>
    <numFmt numFmtId="171" formatCode="#,##0.00000"/>
    <numFmt numFmtId="172" formatCode="#,##0.000000"/>
    <numFmt numFmtId="173" formatCode="_-* #,##0.000_р_._-;\-* #,##0.000_р_._-;_-* &quot;-&quot;??_р_._-;_-@_-"/>
    <numFmt numFmtId="174" formatCode="0.000000"/>
  </numFmts>
  <fonts count="5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23">
    <xf numFmtId="0" fontId="0" fillId="0" borderId="0"/>
    <xf numFmtId="0" fontId="9" fillId="0" borderId="0"/>
    <xf numFmtId="43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0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90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7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43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43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43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43" fontId="16" fillId="2" borderId="0" xfId="1" applyNumberFormat="1" applyFont="1" applyFill="1" applyBorder="1" applyAlignment="1">
      <alignment horizontal="left" wrapText="1"/>
    </xf>
    <xf numFmtId="43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7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7" fontId="23" fillId="2" borderId="0" xfId="2" applyNumberFormat="1" applyFont="1" applyFill="1" applyBorder="1" applyAlignment="1">
      <alignment wrapText="1"/>
    </xf>
    <xf numFmtId="43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69" fontId="27" fillId="2" borderId="0" xfId="1" applyNumberFormat="1" applyFont="1" applyFill="1" applyAlignment="1">
      <alignment wrapText="1"/>
    </xf>
    <xf numFmtId="43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69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43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6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0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5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4" fontId="23" fillId="2" borderId="0" xfId="2" applyNumberFormat="1" applyFont="1" applyFill="1" applyBorder="1" applyAlignment="1">
      <alignment vertical="center" wrapText="1"/>
    </xf>
    <xf numFmtId="43" fontId="23" fillId="2" borderId="1" xfId="2" applyNumberFormat="1" applyFont="1" applyFill="1" applyBorder="1" applyAlignment="1">
      <alignment horizontal="right" wrapText="1"/>
    </xf>
    <xf numFmtId="167" fontId="16" fillId="2" borderId="1" xfId="2" applyNumberFormat="1" applyFont="1" applyFill="1" applyBorder="1" applyAlignment="1">
      <alignment wrapText="1"/>
    </xf>
    <xf numFmtId="164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43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7" fontId="24" fillId="2" borderId="1" xfId="2" applyNumberFormat="1" applyFont="1" applyFill="1" applyBorder="1" applyAlignment="1">
      <alignment wrapText="1"/>
    </xf>
    <xf numFmtId="43" fontId="24" fillId="2" borderId="1" xfId="2" applyNumberFormat="1" applyFont="1" applyFill="1" applyBorder="1" applyAlignment="1">
      <alignment wrapText="1"/>
    </xf>
    <xf numFmtId="167" fontId="24" fillId="2" borderId="1" xfId="2" applyNumberFormat="1" applyFont="1" applyFill="1" applyBorder="1" applyAlignment="1">
      <alignment horizontal="right" wrapText="1"/>
    </xf>
    <xf numFmtId="171" fontId="24" fillId="2" borderId="1" xfId="2" applyNumberFormat="1" applyFont="1" applyFill="1" applyBorder="1" applyAlignment="1">
      <alignment wrapText="1"/>
    </xf>
    <xf numFmtId="171" fontId="16" fillId="2" borderId="0" xfId="1" applyNumberFormat="1" applyFont="1" applyFill="1" applyBorder="1" applyAlignment="1">
      <alignment wrapText="1"/>
    </xf>
    <xf numFmtId="43" fontId="28" fillId="2" borderId="0" xfId="1" applyNumberFormat="1" applyFont="1" applyFill="1" applyAlignment="1">
      <alignment wrapText="1"/>
    </xf>
    <xf numFmtId="172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43" fontId="31" fillId="2" borderId="3" xfId="40" applyNumberFormat="1" applyFont="1" applyFill="1" applyBorder="1" applyAlignment="1">
      <alignment horizontal="right" wrapText="1"/>
    </xf>
    <xf numFmtId="173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7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43" fontId="33" fillId="2" borderId="3" xfId="40" applyNumberFormat="1" applyFont="1" applyFill="1" applyBorder="1" applyAlignment="1">
      <alignment horizontal="right" wrapText="1"/>
    </xf>
    <xf numFmtId="43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69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4" fontId="29" fillId="2" borderId="4" xfId="2" applyNumberFormat="1" applyFont="1" applyFill="1" applyBorder="1" applyAlignment="1">
      <alignment horizontal="center" wrapText="1"/>
    </xf>
    <xf numFmtId="164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4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43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4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4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4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4" fontId="16" fillId="2" borderId="1" xfId="44" applyNumberFormat="1" applyFont="1" applyFill="1" applyBorder="1" applyAlignment="1">
      <alignment horizontal="center" wrapText="1"/>
    </xf>
    <xf numFmtId="168" fontId="16" fillId="2" borderId="1" xfId="2" applyNumberFormat="1" applyFont="1" applyFill="1" applyBorder="1" applyAlignment="1">
      <alignment horizontal="center" wrapText="1"/>
    </xf>
    <xf numFmtId="166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68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5" fontId="24" fillId="2" borderId="0" xfId="1" applyNumberFormat="1" applyFont="1" applyFill="1" applyAlignment="1">
      <alignment wrapText="1"/>
    </xf>
    <xf numFmtId="168" fontId="41" fillId="2" borderId="1" xfId="2" applyNumberFormat="1" applyFont="1" applyFill="1" applyBorder="1" applyAlignment="1">
      <alignment horizontal="center" wrapText="1"/>
    </xf>
    <xf numFmtId="168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69" fontId="27" fillId="2" borderId="9" xfId="1" applyNumberFormat="1" applyFont="1" applyFill="1" applyBorder="1" applyAlignment="1">
      <alignment wrapText="1"/>
    </xf>
    <xf numFmtId="43" fontId="28" fillId="2" borderId="9" xfId="1" applyNumberFormat="1" applyFont="1" applyFill="1" applyBorder="1" applyAlignment="1">
      <alignment wrapText="1"/>
    </xf>
    <xf numFmtId="43" fontId="27" fillId="2" borderId="9" xfId="1" applyNumberFormat="1" applyFont="1" applyFill="1" applyBorder="1" applyAlignment="1">
      <alignment wrapText="1"/>
    </xf>
    <xf numFmtId="169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43" fontId="27" fillId="2" borderId="0" xfId="1" applyNumberFormat="1" applyFont="1" applyFill="1" applyBorder="1" applyAlignment="1">
      <alignment wrapText="1"/>
    </xf>
    <xf numFmtId="43" fontId="28" fillId="2" borderId="0" xfId="1" applyNumberFormat="1" applyFont="1" applyFill="1" applyBorder="1" applyAlignment="1">
      <alignment wrapText="1"/>
    </xf>
    <xf numFmtId="169" fontId="28" fillId="2" borderId="0" xfId="1" applyNumberFormat="1" applyFont="1" applyFill="1" applyBorder="1" applyAlignment="1">
      <alignment wrapText="1"/>
    </xf>
    <xf numFmtId="164" fontId="23" fillId="2" borderId="8" xfId="2" applyNumberFormat="1" applyFont="1" applyFill="1" applyBorder="1" applyAlignment="1">
      <alignment vertical="center" wrapText="1"/>
    </xf>
    <xf numFmtId="169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43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4" fontId="29" fillId="2" borderId="0" xfId="1" applyNumberFormat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43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4" fontId="46" fillId="2" borderId="8" xfId="2" applyNumberFormat="1" applyFont="1" applyFill="1" applyBorder="1" applyAlignment="1">
      <alignment vertical="center" wrapText="1"/>
    </xf>
    <xf numFmtId="171" fontId="10" fillId="4" borderId="4" xfId="2" applyNumberFormat="1" applyFont="1" applyFill="1" applyBorder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71" fontId="10" fillId="2" borderId="4" xfId="2" applyNumberFormat="1" applyFont="1" applyFill="1" applyBorder="1" applyAlignment="1">
      <alignment horizontal="center" wrapText="1"/>
    </xf>
    <xf numFmtId="164" fontId="47" fillId="2" borderId="8" xfId="2" applyNumberFormat="1" applyFont="1" applyFill="1" applyBorder="1" applyAlignment="1">
      <alignment vertical="center" wrapText="1"/>
    </xf>
    <xf numFmtId="164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1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10" fillId="2" borderId="1" xfId="1" applyFont="1" applyFill="1" applyBorder="1" applyAlignment="1">
      <alignment horizontal="center" wrapText="1"/>
    </xf>
    <xf numFmtId="0" fontId="10" fillId="2" borderId="1" xfId="1" applyFont="1" applyFill="1" applyBorder="1" applyAlignment="1">
      <alignment wrapText="1"/>
    </xf>
    <xf numFmtId="2" fontId="10" fillId="2" borderId="1" xfId="1" applyNumberFormat="1" applyFont="1" applyFill="1" applyBorder="1" applyAlignment="1">
      <alignment horizontal="right" vertical="center" wrapText="1"/>
    </xf>
    <xf numFmtId="167" fontId="10" fillId="2" borderId="1" xfId="2" applyNumberFormat="1" applyFont="1" applyFill="1" applyBorder="1" applyAlignment="1">
      <alignment horizontal="right" vertical="center" wrapText="1"/>
    </xf>
    <xf numFmtId="164" fontId="10" fillId="2" borderId="1" xfId="2" applyNumberFormat="1" applyFont="1" applyFill="1" applyBorder="1" applyAlignment="1">
      <alignment horizontal="right" vertical="center" wrapText="1"/>
    </xf>
    <xf numFmtId="164" fontId="10" fillId="2" borderId="1" xfId="44" applyNumberFormat="1" applyFont="1" applyFill="1" applyBorder="1" applyAlignment="1">
      <alignment horizontal="right" vertical="center" wrapText="1"/>
    </xf>
    <xf numFmtId="4" fontId="11" fillId="2" borderId="1" xfId="2" applyNumberFormat="1" applyFont="1" applyFill="1" applyBorder="1" applyAlignment="1">
      <alignment horizontal="right" vertical="center" wrapText="1"/>
    </xf>
    <xf numFmtId="4" fontId="47" fillId="2" borderId="1" xfId="2" applyNumberFormat="1" applyFont="1" applyFill="1" applyBorder="1" applyAlignment="1">
      <alignment horizontal="right" vertical="center" wrapText="1"/>
    </xf>
    <xf numFmtId="168" fontId="10" fillId="2" borderId="1" xfId="2" applyNumberFormat="1" applyFont="1" applyFill="1" applyBorder="1" applyAlignment="1">
      <alignment horizontal="right" vertical="center" wrapText="1"/>
    </xf>
    <xf numFmtId="3" fontId="11" fillId="2" borderId="1" xfId="315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4" fontId="10" fillId="2" borderId="1" xfId="247" applyNumberFormat="1" applyFont="1" applyFill="1" applyBorder="1" applyAlignment="1">
      <alignment horizontal="right" vertical="center" wrapText="1"/>
    </xf>
    <xf numFmtId="164" fontId="40" fillId="2" borderId="1" xfId="247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4" fontId="29" fillId="2" borderId="2" xfId="2" applyNumberFormat="1" applyFont="1" applyFill="1" applyBorder="1" applyAlignment="1">
      <alignment horizontal="center" vertical="center" wrapText="1"/>
    </xf>
    <xf numFmtId="164" fontId="29" fillId="2" borderId="7" xfId="2" applyNumberFormat="1" applyFont="1" applyFill="1" applyBorder="1" applyAlignment="1">
      <alignment horizontal="center" vertical="center" wrapText="1"/>
    </xf>
    <xf numFmtId="164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4" fontId="27" fillId="2" borderId="2" xfId="2" applyNumberFormat="1" applyFont="1" applyFill="1" applyBorder="1" applyAlignment="1">
      <alignment horizontal="center" vertical="center" wrapText="1"/>
    </xf>
    <xf numFmtId="164" fontId="27" fillId="2" borderId="7" xfId="2" applyNumberFormat="1" applyFont="1" applyFill="1" applyBorder="1" applyAlignment="1">
      <alignment horizontal="center" vertical="center" wrapText="1"/>
    </xf>
    <xf numFmtId="172" fontId="29" fillId="2" borderId="2" xfId="2" applyNumberFormat="1" applyFont="1" applyFill="1" applyBorder="1" applyAlignment="1">
      <alignment horizontal="center" vertical="center" wrapText="1"/>
    </xf>
    <xf numFmtId="172" fontId="29" fillId="2" borderId="7" xfId="2" applyNumberFormat="1" applyFont="1" applyFill="1" applyBorder="1" applyAlignment="1">
      <alignment horizontal="center" vertical="center" wrapText="1"/>
    </xf>
    <xf numFmtId="172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4" fontId="10" fillId="2" borderId="2" xfId="2" applyNumberFormat="1" applyFont="1" applyFill="1" applyBorder="1" applyAlignment="1">
      <alignment horizontal="center" vertical="center" wrapText="1"/>
    </xf>
    <xf numFmtId="164" fontId="10" fillId="2" borderId="7" xfId="2" applyNumberFormat="1" applyFont="1" applyFill="1" applyBorder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2" fontId="27" fillId="2" borderId="2" xfId="2" applyNumberFormat="1" applyFont="1" applyFill="1" applyBorder="1" applyAlignment="1">
      <alignment horizontal="center" vertical="center" wrapText="1"/>
    </xf>
    <xf numFmtId="172" fontId="27" fillId="2" borderId="7" xfId="2" applyNumberFormat="1" applyFont="1" applyFill="1" applyBorder="1" applyAlignment="1">
      <alignment horizontal="center" vertical="center" wrapText="1"/>
    </xf>
    <xf numFmtId="172" fontId="27" fillId="2" borderId="3" xfId="2" applyNumberFormat="1" applyFont="1" applyFill="1" applyBorder="1" applyAlignment="1">
      <alignment horizontal="center" vertical="center" wrapText="1"/>
    </xf>
    <xf numFmtId="168" fontId="28" fillId="2" borderId="2" xfId="2" applyNumberFormat="1" applyFont="1" applyFill="1" applyBorder="1" applyAlignment="1">
      <alignment horizontal="center" vertical="center" wrapText="1"/>
    </xf>
    <xf numFmtId="168" fontId="28" fillId="2" borderId="7" xfId="2" applyNumberFormat="1" applyFont="1" applyFill="1" applyBorder="1" applyAlignment="1">
      <alignment horizontal="center" vertical="center" wrapText="1"/>
    </xf>
    <xf numFmtId="168" fontId="28" fillId="2" borderId="3" xfId="2" applyNumberFormat="1" applyFont="1" applyFill="1" applyBorder="1" applyAlignment="1">
      <alignment horizontal="center" vertical="center" wrapText="1"/>
    </xf>
    <xf numFmtId="168" fontId="27" fillId="2" borderId="2" xfId="2" applyNumberFormat="1" applyFont="1" applyFill="1" applyBorder="1" applyAlignment="1">
      <alignment horizontal="center" vertical="center" wrapText="1"/>
    </xf>
    <xf numFmtId="168" fontId="27" fillId="2" borderId="7" xfId="2" applyNumberFormat="1" applyFont="1" applyFill="1" applyBorder="1" applyAlignment="1">
      <alignment horizontal="center" vertical="center" wrapText="1"/>
    </xf>
    <xf numFmtId="168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72" fontId="10" fillId="2" borderId="1" xfId="2" applyNumberFormat="1" applyFont="1" applyFill="1" applyBorder="1" applyAlignment="1">
      <alignment horizontal="center" vertical="center" wrapText="1"/>
    </xf>
    <xf numFmtId="0" fontId="52" fillId="2" borderId="0" xfId="1" applyFont="1" applyFill="1" applyAlignment="1">
      <alignment horizontal="right" wrapText="1"/>
    </xf>
    <xf numFmtId="3" fontId="11" fillId="2" borderId="1" xfId="108" applyNumberFormat="1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0" fontId="21" fillId="2" borderId="9" xfId="57" applyFont="1" applyFill="1" applyBorder="1" applyAlignment="1">
      <alignment horizontal="right" vertical="center" wrapText="1"/>
    </xf>
    <xf numFmtId="0" fontId="19" fillId="2" borderId="0" xfId="57" applyFont="1" applyFill="1" applyBorder="1" applyAlignment="1">
      <alignment horizontal="center" vertical="center" wrapText="1"/>
    </xf>
    <xf numFmtId="0" fontId="21" fillId="2" borderId="0" xfId="57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16" t="s">
        <v>0</v>
      </c>
      <c r="B1" s="216"/>
      <c r="C1" s="216"/>
      <c r="D1" s="216"/>
      <c r="E1" s="216"/>
      <c r="F1" s="216"/>
      <c r="G1" s="79"/>
      <c r="H1" s="79"/>
      <c r="I1" s="79"/>
    </row>
    <row r="2" spans="1:12" ht="35.25" customHeight="1" x14ac:dyDescent="0.25">
      <c r="A2" s="217" t="s">
        <v>49</v>
      </c>
      <c r="B2" s="217"/>
      <c r="C2" s="217"/>
      <c r="D2" s="217"/>
      <c r="E2" s="217"/>
      <c r="F2" s="217"/>
      <c r="G2" s="81"/>
      <c r="H2" s="79"/>
      <c r="I2" s="79"/>
    </row>
    <row r="3" spans="1:12" ht="13.5" customHeight="1" x14ac:dyDescent="0.25">
      <c r="A3" s="217"/>
      <c r="B3" s="217"/>
      <c r="C3" s="217"/>
      <c r="D3" s="217"/>
      <c r="E3" s="217"/>
      <c r="F3" s="217"/>
      <c r="G3" s="217"/>
      <c r="H3" s="216"/>
      <c r="I3" s="216"/>
    </row>
    <row r="4" spans="1:12" ht="15.75" customHeight="1" x14ac:dyDescent="0.25">
      <c r="A4" s="218" t="s">
        <v>7</v>
      </c>
      <c r="B4" s="218" t="s">
        <v>8</v>
      </c>
      <c r="C4" s="221" t="s">
        <v>56</v>
      </c>
      <c r="D4" s="221" t="s">
        <v>27</v>
      </c>
      <c r="E4" s="221" t="s">
        <v>43</v>
      </c>
      <c r="F4" s="221" t="s">
        <v>48</v>
      </c>
    </row>
    <row r="5" spans="1:12" x14ac:dyDescent="0.25">
      <c r="A5" s="219"/>
      <c r="B5" s="219"/>
      <c r="C5" s="222"/>
      <c r="D5" s="222"/>
      <c r="E5" s="222"/>
      <c r="F5" s="222"/>
    </row>
    <row r="6" spans="1:12" ht="99.75" customHeight="1" x14ac:dyDescent="0.25">
      <c r="A6" s="220"/>
      <c r="B6" s="220"/>
      <c r="C6" s="223"/>
      <c r="D6" s="223"/>
      <c r="E6" s="223"/>
      <c r="F6" s="223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282" t="s">
        <v>45</v>
      </c>
      <c r="D1" s="282"/>
      <c r="E1" s="282"/>
      <c r="F1" s="282"/>
      <c r="G1" s="282"/>
      <c r="H1" s="282"/>
      <c r="I1" s="282"/>
      <c r="J1" s="115"/>
      <c r="K1" s="115"/>
    </row>
    <row r="2" spans="2:15" ht="22.5" customHeight="1" x14ac:dyDescent="0.3">
      <c r="C2" s="282"/>
      <c r="D2" s="282"/>
      <c r="E2" s="282"/>
      <c r="F2" s="282"/>
      <c r="G2" s="282"/>
      <c r="H2" s="282"/>
      <c r="I2" s="282"/>
      <c r="J2" s="116"/>
      <c r="K2" s="116"/>
    </row>
    <row r="3" spans="2:15" ht="37.5" customHeight="1" x14ac:dyDescent="0.3">
      <c r="C3" s="245"/>
      <c r="D3" s="245"/>
      <c r="E3" s="245"/>
      <c r="F3" s="245"/>
      <c r="G3" s="245"/>
      <c r="H3" s="245"/>
      <c r="I3" s="245"/>
      <c r="J3" s="122"/>
      <c r="K3" s="122"/>
    </row>
    <row r="4" spans="2:15" s="3" customFormat="1" ht="43.9" customHeight="1" x14ac:dyDescent="0.3">
      <c r="B4" s="283" t="s">
        <v>7</v>
      </c>
      <c r="C4" s="283" t="s">
        <v>8</v>
      </c>
      <c r="D4" s="283" t="s">
        <v>9</v>
      </c>
      <c r="E4" s="283" t="s">
        <v>27</v>
      </c>
      <c r="F4" s="283" t="s">
        <v>19</v>
      </c>
      <c r="G4" s="283" t="s">
        <v>21</v>
      </c>
      <c r="H4" s="256" t="s">
        <v>20</v>
      </c>
      <c r="I4" s="256"/>
      <c r="J4" s="52"/>
      <c r="K4" s="52"/>
    </row>
    <row r="5" spans="2:15" s="4" customFormat="1" ht="62.25" customHeight="1" x14ac:dyDescent="0.3">
      <c r="B5" s="284"/>
      <c r="C5" s="284"/>
      <c r="D5" s="284"/>
      <c r="E5" s="284"/>
      <c r="F5" s="284"/>
      <c r="G5" s="284"/>
      <c r="H5" s="256"/>
      <c r="I5" s="256"/>
      <c r="J5" s="52"/>
      <c r="K5" s="52"/>
    </row>
    <row r="6" spans="2:15" s="4" customFormat="1" ht="49.5" customHeight="1" x14ac:dyDescent="0.3">
      <c r="B6" s="285"/>
      <c r="C6" s="285"/>
      <c r="D6" s="285"/>
      <c r="E6" s="285"/>
      <c r="F6" s="285"/>
      <c r="G6" s="285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289" t="e">
        <f>K12/L12</f>
        <v>#REF!</v>
      </c>
      <c r="I8" s="281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289"/>
      <c r="I9" s="281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289"/>
      <c r="I10" s="281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289"/>
      <c r="I11" s="281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289"/>
      <c r="I12" s="281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289" t="e">
        <f>K15/L15</f>
        <v>#REF!</v>
      </c>
      <c r="I13" s="281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289"/>
      <c r="I14" s="281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289"/>
      <c r="I15" s="281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289" t="e">
        <f>K19/L19</f>
        <v>#REF!</v>
      </c>
      <c r="I16" s="281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289"/>
      <c r="I17" s="281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289"/>
      <c r="I18" s="281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289"/>
      <c r="I19" s="281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43"/>
      <c r="P1" s="243"/>
      <c r="Q1" s="243"/>
      <c r="R1" s="243"/>
      <c r="S1" s="187"/>
      <c r="T1" s="187"/>
    </row>
    <row r="2" spans="1:44" ht="22.5" customHeight="1" x14ac:dyDescent="0.3">
      <c r="O2" s="244"/>
      <c r="P2" s="244"/>
      <c r="Q2" s="244"/>
      <c r="R2" s="244"/>
      <c r="S2" s="188"/>
      <c r="T2" s="188"/>
    </row>
    <row r="3" spans="1:44" ht="48" customHeight="1" x14ac:dyDescent="0.3">
      <c r="C3" s="245" t="s">
        <v>61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"/>
      <c r="R3" s="2" t="s">
        <v>16</v>
      </c>
      <c r="S3" s="2"/>
      <c r="T3" s="2"/>
    </row>
    <row r="4" spans="1:44" s="3" customFormat="1" ht="43.9" customHeight="1" x14ac:dyDescent="0.3">
      <c r="B4" s="246" t="s">
        <v>7</v>
      </c>
      <c r="C4" s="246" t="s">
        <v>8</v>
      </c>
      <c r="D4" s="247" t="s">
        <v>52</v>
      </c>
      <c r="E4" s="247" t="s">
        <v>58</v>
      </c>
      <c r="F4" s="250" t="s">
        <v>10</v>
      </c>
      <c r="G4" s="251"/>
      <c r="H4" s="251"/>
      <c r="I4" s="251"/>
      <c r="J4" s="251"/>
      <c r="K4" s="251"/>
      <c r="L4" s="251"/>
      <c r="M4" s="237" t="s">
        <v>38</v>
      </c>
      <c r="N4" s="237" t="s">
        <v>42</v>
      </c>
      <c r="O4" s="237" t="s">
        <v>28</v>
      </c>
      <c r="P4" s="240" t="s">
        <v>53</v>
      </c>
      <c r="Q4" s="240" t="s">
        <v>29</v>
      </c>
      <c r="R4" s="240" t="s">
        <v>17</v>
      </c>
      <c r="S4" s="63"/>
      <c r="T4" s="63"/>
      <c r="AE4" s="140"/>
      <c r="AF4" s="140"/>
      <c r="AH4" s="140"/>
      <c r="AL4" s="194"/>
      <c r="AM4" s="194"/>
      <c r="AN4" s="194"/>
      <c r="AO4" s="194"/>
    </row>
    <row r="5" spans="1:44" s="4" customFormat="1" ht="69" customHeight="1" x14ac:dyDescent="0.3">
      <c r="B5" s="246"/>
      <c r="C5" s="246"/>
      <c r="D5" s="248"/>
      <c r="E5" s="248"/>
      <c r="F5" s="237" t="s">
        <v>11</v>
      </c>
      <c r="G5" s="237" t="s">
        <v>48</v>
      </c>
      <c r="H5" s="250" t="s">
        <v>63</v>
      </c>
      <c r="I5" s="251"/>
      <c r="J5" s="252"/>
      <c r="K5" s="240" t="s">
        <v>36</v>
      </c>
      <c r="L5" s="240" t="s">
        <v>37</v>
      </c>
      <c r="M5" s="238"/>
      <c r="N5" s="238"/>
      <c r="O5" s="238"/>
      <c r="P5" s="241"/>
      <c r="Q5" s="241"/>
      <c r="R5" s="241"/>
      <c r="S5" s="63"/>
      <c r="T5" s="228" t="s">
        <v>62</v>
      </c>
      <c r="AE5" s="140"/>
      <c r="AF5" s="140"/>
      <c r="AH5" s="140"/>
      <c r="AL5" s="195"/>
      <c r="AM5" s="195"/>
      <c r="AN5" s="195"/>
      <c r="AO5" s="195"/>
    </row>
    <row r="6" spans="1:44" s="4" customFormat="1" ht="78" customHeight="1" x14ac:dyDescent="0.3">
      <c r="B6" s="246"/>
      <c r="C6" s="246"/>
      <c r="D6" s="249"/>
      <c r="E6" s="249"/>
      <c r="F6" s="239"/>
      <c r="G6" s="239"/>
      <c r="H6" s="185" t="s">
        <v>69</v>
      </c>
      <c r="I6" s="185" t="s">
        <v>64</v>
      </c>
      <c r="J6" s="185" t="s">
        <v>65</v>
      </c>
      <c r="K6" s="242"/>
      <c r="L6" s="242"/>
      <c r="M6" s="239"/>
      <c r="N6" s="239"/>
      <c r="O6" s="239"/>
      <c r="P6" s="242"/>
      <c r="Q6" s="242"/>
      <c r="R6" s="242"/>
      <c r="S6" s="63"/>
      <c r="T6" s="228"/>
      <c r="AE6" s="140"/>
      <c r="AF6" s="140"/>
      <c r="AH6" s="140"/>
      <c r="AL6" s="195"/>
      <c r="AM6" s="195"/>
      <c r="AN6" s="195"/>
      <c r="AO6" s="195"/>
    </row>
    <row r="7" spans="1:44" s="5" customFormat="1" ht="42.75" customHeight="1" x14ac:dyDescent="0.3">
      <c r="B7" s="246"/>
      <c r="C7" s="246"/>
      <c r="D7" s="193" t="s">
        <v>31</v>
      </c>
      <c r="E7" s="190" t="s">
        <v>32</v>
      </c>
      <c r="F7" s="186" t="s">
        <v>15</v>
      </c>
      <c r="G7" s="186" t="s">
        <v>33</v>
      </c>
      <c r="H7" s="186" t="s">
        <v>66</v>
      </c>
      <c r="I7" s="186" t="s">
        <v>67</v>
      </c>
      <c r="J7" s="186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28"/>
      <c r="U7" s="229" t="s">
        <v>18</v>
      </c>
      <c r="V7" s="230"/>
      <c r="AE7" s="139"/>
      <c r="AF7" s="139"/>
      <c r="AH7" s="139" t="s">
        <v>59</v>
      </c>
      <c r="AL7" s="231" t="s">
        <v>60</v>
      </c>
      <c r="AM7" s="231"/>
      <c r="AN7" s="191"/>
      <c r="AO7" s="191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9">
        <v>1</v>
      </c>
      <c r="C8" s="189">
        <v>2</v>
      </c>
      <c r="D8" s="190">
        <v>3</v>
      </c>
      <c r="E8" s="190">
        <v>4</v>
      </c>
      <c r="F8" s="185">
        <v>5</v>
      </c>
      <c r="G8" s="185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2"/>
      <c r="T8" s="192"/>
      <c r="AE8" s="139"/>
      <c r="AF8" s="139"/>
      <c r="AH8" s="139"/>
      <c r="AL8" s="196"/>
      <c r="AM8" s="196"/>
      <c r="AN8" s="196"/>
      <c r="AO8" s="196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32" t="e">
        <f>V14/X14</f>
        <v>#REF!</v>
      </c>
      <c r="M9" s="232" t="e">
        <f>D9*L9</f>
        <v>#REF!</v>
      </c>
      <c r="N9" s="234" t="e">
        <f>R22/R23</f>
        <v>#REF!</v>
      </c>
      <c r="O9" s="23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 t="e">
        <f>ROUND(AN9/1000,2)-0.02</f>
        <v>#REF!</v>
      </c>
      <c r="AP9" s="1">
        <v>21888.75</v>
      </c>
      <c r="AQ9" s="198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33"/>
      <c r="M10" s="233"/>
      <c r="N10" s="235"/>
      <c r="O10" s="233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3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7">
        <v>4876782.2699999996</v>
      </c>
      <c r="AM10" s="197" t="e">
        <f t="shared" ref="AM10:AM20" si="13">P10-AL10</f>
        <v>#REF!</v>
      </c>
      <c r="AN10" s="199" t="e">
        <f t="shared" ref="AN10:AN20" si="14">AM10*3</f>
        <v>#REF!</v>
      </c>
      <c r="AO10" s="1" t="e">
        <f t="shared" ref="AO10:AO16" si="15">ROUND(AN10/1000,2)</f>
        <v>#REF!</v>
      </c>
      <c r="AP10" s="224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33"/>
      <c r="M11" s="233"/>
      <c r="N11" s="235"/>
      <c r="O11" s="23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3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7">
        <v>1567084.2</v>
      </c>
      <c r="AM11" s="197" t="e">
        <f t="shared" si="13"/>
        <v>#REF!</v>
      </c>
      <c r="AN11" s="199" t="e">
        <f t="shared" si="14"/>
        <v>#REF!</v>
      </c>
      <c r="AO11" s="1" t="e">
        <f t="shared" si="15"/>
        <v>#REF!</v>
      </c>
      <c r="AP11" s="224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33"/>
      <c r="M12" s="233"/>
      <c r="N12" s="235"/>
      <c r="O12" s="233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3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7">
        <v>5014770.9000000004</v>
      </c>
      <c r="AM12" s="197" t="e">
        <f t="shared" si="13"/>
        <v>#REF!</v>
      </c>
      <c r="AN12" s="199" t="e">
        <f t="shared" si="14"/>
        <v>#REF!</v>
      </c>
      <c r="AO12" s="1" t="e">
        <f t="shared" si="15"/>
        <v>#REF!</v>
      </c>
      <c r="AP12" s="224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33"/>
      <c r="M13" s="233"/>
      <c r="N13" s="235"/>
      <c r="O13" s="23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3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7">
        <v>2732377.96</v>
      </c>
      <c r="AM13" s="197" t="e">
        <f t="shared" si="13"/>
        <v>#REF!</v>
      </c>
      <c r="AN13" s="199" t="e">
        <f t="shared" si="14"/>
        <v>#REF!</v>
      </c>
      <c r="AO13" s="1" t="e">
        <f t="shared" si="15"/>
        <v>#REF!</v>
      </c>
      <c r="AP13" s="224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33"/>
      <c r="M14" s="233"/>
      <c r="N14" s="235"/>
      <c r="O14" s="233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3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4"/>
        <v>#REF!</v>
      </c>
      <c r="AO14" s="1" t="e">
        <f t="shared" si="15"/>
        <v>#REF!</v>
      </c>
      <c r="AP14" s="224"/>
      <c r="AQ14" s="61" t="e">
        <f>-AO14</f>
        <v>#REF!</v>
      </c>
    </row>
    <row r="15" spans="1:44" ht="43.9" customHeight="1" x14ac:dyDescent="0.3">
      <c r="B15" s="172">
        <v>3</v>
      </c>
      <c r="C15" s="173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9">
        <v>1</v>
      </c>
      <c r="J15" s="174">
        <v>4.5325100000000003</v>
      </c>
      <c r="K15" s="131" t="e">
        <f t="shared" si="4"/>
        <v>#REF!</v>
      </c>
      <c r="L15" s="171" t="e">
        <f>U15/W15</f>
        <v>#REF!</v>
      </c>
      <c r="M15" s="171" t="e">
        <f>D15*L15</f>
        <v>#REF!</v>
      </c>
      <c r="N15" s="235"/>
      <c r="O15" s="171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3">
        <f>4172724.02*3+45910270+4051780</f>
        <v>62480222.060000002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201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1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7">
        <v>1.1736</v>
      </c>
      <c r="J16" s="167">
        <v>4.3826700000000001</v>
      </c>
      <c r="K16" s="123" t="e">
        <f t="shared" si="4"/>
        <v>#REF!</v>
      </c>
      <c r="L16" s="171" t="e">
        <f>U16/W16</f>
        <v>#REF!</v>
      </c>
      <c r="M16" s="171" t="e">
        <f>D16*L16</f>
        <v>#REF!</v>
      </c>
      <c r="N16" s="235"/>
      <c r="O16" s="171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3">
        <f>2362598.88*3+30046440+7258420+757830</f>
        <v>45150486.640000001</v>
      </c>
      <c r="T16" s="166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7">
        <v>9822671.6400000006</v>
      </c>
      <c r="AM16" s="197" t="e">
        <f t="shared" si="13"/>
        <v>#REF!</v>
      </c>
      <c r="AN16" s="201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25" t="e">
        <f>V20/X20</f>
        <v>#REF!</v>
      </c>
      <c r="M17" s="225" t="e">
        <f>ROUND(D18*L17,2)</f>
        <v>#REF!</v>
      </c>
      <c r="N17" s="235"/>
      <c r="O17" s="22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3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3"/>
        <v>#REF!</v>
      </c>
      <c r="AN17" s="197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26"/>
      <c r="M18" s="226"/>
      <c r="N18" s="235"/>
      <c r="O18" s="226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3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7">
        <v>8330622.2199999997</v>
      </c>
      <c r="AM18" s="197" t="e">
        <f t="shared" si="13"/>
        <v>#REF!</v>
      </c>
      <c r="AN18" s="197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26"/>
      <c r="M19" s="226"/>
      <c r="N19" s="235"/>
      <c r="O19" s="226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3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7">
        <v>7095472.2800000003</v>
      </c>
      <c r="AM19" s="197" t="e">
        <f t="shared" si="13"/>
        <v>#REF!</v>
      </c>
      <c r="AN19" s="197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27"/>
      <c r="M20" s="227"/>
      <c r="N20" s="236"/>
      <c r="O20" s="227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5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7">
        <v>4735517.22</v>
      </c>
      <c r="AM20" s="197" t="e">
        <f t="shared" si="13"/>
        <v>#REF!</v>
      </c>
      <c r="AN20" s="197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200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8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8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8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43"/>
      <c r="P1" s="243"/>
      <c r="Q1" s="243"/>
      <c r="R1" s="243"/>
      <c r="S1" s="177"/>
      <c r="T1" s="177"/>
    </row>
    <row r="2" spans="1:44" ht="22.5" customHeight="1" x14ac:dyDescent="0.3">
      <c r="O2" s="244"/>
      <c r="P2" s="244"/>
      <c r="Q2" s="244"/>
      <c r="R2" s="244"/>
      <c r="S2" s="178"/>
      <c r="T2" s="178"/>
    </row>
    <row r="3" spans="1:44" ht="48" customHeight="1" x14ac:dyDescent="0.3">
      <c r="C3" s="245" t="s">
        <v>61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"/>
      <c r="R3" s="2" t="s">
        <v>16</v>
      </c>
      <c r="S3" s="2"/>
      <c r="T3" s="2"/>
    </row>
    <row r="4" spans="1:44" s="3" customFormat="1" ht="43.9" customHeight="1" x14ac:dyDescent="0.3">
      <c r="B4" s="246" t="s">
        <v>7</v>
      </c>
      <c r="C4" s="246" t="s">
        <v>8</v>
      </c>
      <c r="D4" s="247" t="s">
        <v>52</v>
      </c>
      <c r="E4" s="247" t="s">
        <v>58</v>
      </c>
      <c r="F4" s="250" t="s">
        <v>10</v>
      </c>
      <c r="G4" s="251"/>
      <c r="H4" s="251"/>
      <c r="I4" s="251"/>
      <c r="J4" s="251"/>
      <c r="K4" s="251"/>
      <c r="L4" s="251"/>
      <c r="M4" s="237" t="s">
        <v>38</v>
      </c>
      <c r="N4" s="237" t="s">
        <v>42</v>
      </c>
      <c r="O4" s="237" t="s">
        <v>28</v>
      </c>
      <c r="P4" s="240" t="s">
        <v>53</v>
      </c>
      <c r="Q4" s="240" t="s">
        <v>29</v>
      </c>
      <c r="R4" s="240" t="s">
        <v>17</v>
      </c>
      <c r="S4" s="63"/>
      <c r="T4" s="63"/>
      <c r="AE4" s="140"/>
      <c r="AF4" s="140"/>
      <c r="AH4" s="140"/>
      <c r="AL4" s="184"/>
      <c r="AM4" s="184"/>
      <c r="AN4" s="184"/>
      <c r="AO4" s="184"/>
    </row>
    <row r="5" spans="1:44" s="4" customFormat="1" ht="69" customHeight="1" x14ac:dyDescent="0.3">
      <c r="B5" s="246"/>
      <c r="C5" s="246"/>
      <c r="D5" s="248"/>
      <c r="E5" s="248"/>
      <c r="F5" s="237" t="s">
        <v>11</v>
      </c>
      <c r="G5" s="237" t="s">
        <v>48</v>
      </c>
      <c r="H5" s="250" t="s">
        <v>63</v>
      </c>
      <c r="I5" s="251"/>
      <c r="J5" s="252"/>
      <c r="K5" s="240" t="s">
        <v>36</v>
      </c>
      <c r="L5" s="240" t="s">
        <v>37</v>
      </c>
      <c r="M5" s="238"/>
      <c r="N5" s="238"/>
      <c r="O5" s="238"/>
      <c r="P5" s="241"/>
      <c r="Q5" s="241"/>
      <c r="R5" s="241"/>
      <c r="S5" s="63"/>
      <c r="T5" s="228" t="s">
        <v>62</v>
      </c>
      <c r="AE5" s="140"/>
      <c r="AF5" s="140"/>
      <c r="AH5" s="140"/>
      <c r="AL5" s="195"/>
      <c r="AM5" s="195"/>
      <c r="AN5" s="195"/>
      <c r="AO5" s="195"/>
    </row>
    <row r="6" spans="1:44" s="4" customFormat="1" ht="78" customHeight="1" x14ac:dyDescent="0.3">
      <c r="B6" s="246"/>
      <c r="C6" s="246"/>
      <c r="D6" s="249"/>
      <c r="E6" s="249"/>
      <c r="F6" s="239"/>
      <c r="G6" s="239"/>
      <c r="H6" s="179" t="s">
        <v>69</v>
      </c>
      <c r="I6" s="179" t="s">
        <v>64</v>
      </c>
      <c r="J6" s="179" t="s">
        <v>65</v>
      </c>
      <c r="K6" s="242"/>
      <c r="L6" s="242"/>
      <c r="M6" s="239"/>
      <c r="N6" s="239"/>
      <c r="O6" s="239"/>
      <c r="P6" s="242"/>
      <c r="Q6" s="242"/>
      <c r="R6" s="242"/>
      <c r="S6" s="63"/>
      <c r="T6" s="228"/>
      <c r="AE6" s="140"/>
      <c r="AF6" s="140"/>
      <c r="AH6" s="140"/>
      <c r="AL6" s="195"/>
      <c r="AM6" s="195"/>
      <c r="AN6" s="195"/>
      <c r="AO6" s="195"/>
    </row>
    <row r="7" spans="1:44" s="5" customFormat="1" ht="42.75" customHeight="1" x14ac:dyDescent="0.3">
      <c r="B7" s="246"/>
      <c r="C7" s="246"/>
      <c r="D7" s="181" t="s">
        <v>31</v>
      </c>
      <c r="E7" s="176" t="s">
        <v>32</v>
      </c>
      <c r="F7" s="180" t="s">
        <v>15</v>
      </c>
      <c r="G7" s="180" t="s">
        <v>33</v>
      </c>
      <c r="H7" s="180" t="s">
        <v>66</v>
      </c>
      <c r="I7" s="180" t="s">
        <v>67</v>
      </c>
      <c r="J7" s="180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28"/>
      <c r="U7" s="229" t="s">
        <v>18</v>
      </c>
      <c r="V7" s="230"/>
      <c r="AE7" s="139"/>
      <c r="AF7" s="139"/>
      <c r="AH7" s="139" t="s">
        <v>59</v>
      </c>
      <c r="AL7" s="231" t="s">
        <v>60</v>
      </c>
      <c r="AM7" s="231"/>
      <c r="AN7" s="182"/>
      <c r="AO7" s="182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5">
        <v>1</v>
      </c>
      <c r="C8" s="175">
        <v>2</v>
      </c>
      <c r="D8" s="176">
        <v>3</v>
      </c>
      <c r="E8" s="176">
        <v>4</v>
      </c>
      <c r="F8" s="179">
        <v>5</v>
      </c>
      <c r="G8" s="179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3"/>
      <c r="T8" s="183"/>
      <c r="AE8" s="139"/>
      <c r="AF8" s="139"/>
      <c r="AH8" s="139"/>
      <c r="AL8" s="196"/>
      <c r="AM8" s="196"/>
      <c r="AN8" s="196"/>
      <c r="AO8" s="196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32" t="e">
        <f>V14/X14</f>
        <v>#REF!</v>
      </c>
      <c r="M9" s="232" t="e">
        <f>D9*L9</f>
        <v>#REF!</v>
      </c>
      <c r="N9" s="234" t="e">
        <f>R22/R23</f>
        <v>#REF!</v>
      </c>
      <c r="O9" s="23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 t="e">
        <f t="shared" ref="AO9:AO16" si="3">ROUND(AN9/1000,2)</f>
        <v>#REF!</v>
      </c>
      <c r="AP9" s="1">
        <v>21888.75</v>
      </c>
      <c r="AQ9" s="198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33"/>
      <c r="M10" s="233"/>
      <c r="N10" s="235"/>
      <c r="O10" s="233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3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7">
        <v>4876782.2699999996</v>
      </c>
      <c r="AM10" s="197" t="e">
        <f t="shared" ref="AM10:AM20" si="14">P10-AL10</f>
        <v>#REF!</v>
      </c>
      <c r="AN10" s="199" t="e">
        <f t="shared" ref="AN10:AN20" si="15">AM10*3</f>
        <v>#REF!</v>
      </c>
      <c r="AO10" s="1" t="e">
        <f t="shared" si="3"/>
        <v>#REF!</v>
      </c>
      <c r="AP10" s="224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33"/>
      <c r="M11" s="233"/>
      <c r="N11" s="235"/>
      <c r="O11" s="233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3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7">
        <v>1567084.2</v>
      </c>
      <c r="AM11" s="197" t="e">
        <f t="shared" si="14"/>
        <v>#REF!</v>
      </c>
      <c r="AN11" s="199" t="e">
        <f t="shared" si="15"/>
        <v>#REF!</v>
      </c>
      <c r="AO11" s="1" t="e">
        <f t="shared" si="3"/>
        <v>#REF!</v>
      </c>
      <c r="AP11" s="224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33"/>
      <c r="M12" s="233"/>
      <c r="N12" s="235"/>
      <c r="O12" s="233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3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7">
        <v>5014770.9000000004</v>
      </c>
      <c r="AM12" s="197" t="e">
        <f t="shared" si="14"/>
        <v>#REF!</v>
      </c>
      <c r="AN12" s="199" t="e">
        <f t="shared" si="15"/>
        <v>#REF!</v>
      </c>
      <c r="AO12" s="1" t="e">
        <f t="shared" si="3"/>
        <v>#REF!</v>
      </c>
      <c r="AP12" s="224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33"/>
      <c r="M13" s="233"/>
      <c r="N13" s="235"/>
      <c r="O13" s="233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3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7">
        <v>2732377.96</v>
      </c>
      <c r="AM13" s="197" t="e">
        <f t="shared" si="14"/>
        <v>#REF!</v>
      </c>
      <c r="AN13" s="199" t="e">
        <f t="shared" si="15"/>
        <v>#REF!</v>
      </c>
      <c r="AO13" s="1" t="e">
        <f t="shared" si="3"/>
        <v>#REF!</v>
      </c>
      <c r="AP13" s="224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33"/>
      <c r="M14" s="233"/>
      <c r="N14" s="235"/>
      <c r="O14" s="233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3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5"/>
        <v>#REF!</v>
      </c>
      <c r="AO14" s="1" t="e">
        <f t="shared" si="3"/>
        <v>#REF!</v>
      </c>
      <c r="AP14" s="224"/>
      <c r="AQ14" s="1" t="e">
        <f t="shared" si="17"/>
        <v>#REF!</v>
      </c>
    </row>
    <row r="15" spans="1:44" ht="43.9" customHeight="1" x14ac:dyDescent="0.3">
      <c r="B15" s="172">
        <v>3</v>
      </c>
      <c r="C15" s="173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9">
        <v>1</v>
      </c>
      <c r="J15" s="174">
        <v>4.1276000000000002</v>
      </c>
      <c r="K15" s="131" t="e">
        <f t="shared" si="5"/>
        <v>#REF!</v>
      </c>
      <c r="L15" s="171" t="e">
        <f>U15/W15</f>
        <v>#REF!</v>
      </c>
      <c r="M15" s="171" t="e">
        <f>D15*L15</f>
        <v>#REF!</v>
      </c>
      <c r="N15" s="235"/>
      <c r="O15" s="171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3">
        <f>4172724.02*5+45910270</f>
        <v>66773890.100000001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197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1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7">
        <v>1.1736</v>
      </c>
      <c r="J16" s="167">
        <v>4.2016999999999998</v>
      </c>
      <c r="K16" s="123" t="e">
        <f t="shared" si="5"/>
        <v>#REF!</v>
      </c>
      <c r="L16" s="171" t="e">
        <f>U16/W16</f>
        <v>#REF!</v>
      </c>
      <c r="M16" s="171" t="e">
        <f>D16*L16</f>
        <v>#REF!</v>
      </c>
      <c r="N16" s="235"/>
      <c r="O16" s="171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3">
        <f>2362598.88*5+30046440+7258420</f>
        <v>49117854.399999999</v>
      </c>
      <c r="T16" s="166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7">
        <v>9822671.6400000006</v>
      </c>
      <c r="AM16" s="197" t="e">
        <f t="shared" si="14"/>
        <v>#REF!</v>
      </c>
      <c r="AN16" s="197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25" t="e">
        <f>V20/X20</f>
        <v>#REF!</v>
      </c>
      <c r="M17" s="225" t="e">
        <f>ROUND(D18*L17,2)</f>
        <v>#REF!</v>
      </c>
      <c r="N17" s="235"/>
      <c r="O17" s="225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3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4"/>
        <v>#REF!</v>
      </c>
      <c r="AN17" s="197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26"/>
      <c r="M18" s="226"/>
      <c r="N18" s="235"/>
      <c r="O18" s="226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3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7">
        <v>8330622.2199999997</v>
      </c>
      <c r="AM18" s="197" t="e">
        <f t="shared" si="14"/>
        <v>#REF!</v>
      </c>
      <c r="AN18" s="197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26"/>
      <c r="M19" s="226"/>
      <c r="N19" s="235"/>
      <c r="O19" s="226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3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7">
        <v>7095472.2800000003</v>
      </c>
      <c r="AM19" s="197" t="e">
        <f t="shared" si="14"/>
        <v>#REF!</v>
      </c>
      <c r="AN19" s="197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27"/>
      <c r="M20" s="227"/>
      <c r="N20" s="236"/>
      <c r="O20" s="227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5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7">
        <v>4735517.22</v>
      </c>
      <c r="AM20" s="197" t="e">
        <f t="shared" si="14"/>
        <v>#REF!</v>
      </c>
      <c r="AN20" s="197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200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43"/>
      <c r="P1" s="243"/>
      <c r="Q1" s="243"/>
      <c r="R1" s="243"/>
      <c r="S1" s="177"/>
      <c r="T1" s="177"/>
    </row>
    <row r="2" spans="1:43" ht="22.5" customHeight="1" x14ac:dyDescent="0.3">
      <c r="O2" s="244"/>
      <c r="P2" s="244"/>
      <c r="Q2" s="244"/>
      <c r="R2" s="244"/>
      <c r="S2" s="178"/>
      <c r="T2" s="178"/>
    </row>
    <row r="3" spans="1:43" ht="48" customHeight="1" x14ac:dyDescent="0.3">
      <c r="C3" s="245" t="s">
        <v>61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"/>
      <c r="R3" s="2" t="s">
        <v>16</v>
      </c>
      <c r="S3" s="2"/>
      <c r="T3" s="2"/>
    </row>
    <row r="4" spans="1:43" s="3" customFormat="1" ht="43.9" customHeight="1" x14ac:dyDescent="0.3">
      <c r="B4" s="246" t="s">
        <v>7</v>
      </c>
      <c r="C4" s="246" t="s">
        <v>8</v>
      </c>
      <c r="D4" s="247" t="s">
        <v>52</v>
      </c>
      <c r="E4" s="247" t="s">
        <v>58</v>
      </c>
      <c r="F4" s="250" t="s">
        <v>10</v>
      </c>
      <c r="G4" s="251"/>
      <c r="H4" s="251"/>
      <c r="I4" s="251"/>
      <c r="J4" s="251"/>
      <c r="K4" s="251"/>
      <c r="L4" s="251"/>
      <c r="M4" s="237" t="s">
        <v>38</v>
      </c>
      <c r="N4" s="237" t="s">
        <v>42</v>
      </c>
      <c r="O4" s="237" t="s">
        <v>28</v>
      </c>
      <c r="P4" s="240" t="s">
        <v>53</v>
      </c>
      <c r="Q4" s="240" t="s">
        <v>29</v>
      </c>
      <c r="R4" s="240" t="s">
        <v>17</v>
      </c>
      <c r="S4" s="63"/>
      <c r="T4" s="63"/>
      <c r="AE4" s="140"/>
      <c r="AF4" s="140"/>
      <c r="AH4" s="140"/>
      <c r="AL4" s="184"/>
      <c r="AM4" s="184"/>
      <c r="AN4" s="184"/>
    </row>
    <row r="5" spans="1:43" s="4" customFormat="1" ht="69" customHeight="1" x14ac:dyDescent="0.3">
      <c r="B5" s="246"/>
      <c r="C5" s="246"/>
      <c r="D5" s="248"/>
      <c r="E5" s="248"/>
      <c r="F5" s="237" t="s">
        <v>11</v>
      </c>
      <c r="G5" s="237" t="s">
        <v>48</v>
      </c>
      <c r="H5" s="250" t="s">
        <v>63</v>
      </c>
      <c r="I5" s="251"/>
      <c r="J5" s="252"/>
      <c r="K5" s="240" t="s">
        <v>36</v>
      </c>
      <c r="L5" s="240" t="s">
        <v>37</v>
      </c>
      <c r="M5" s="238"/>
      <c r="N5" s="238"/>
      <c r="O5" s="238"/>
      <c r="P5" s="241"/>
      <c r="Q5" s="241"/>
      <c r="R5" s="241"/>
      <c r="S5" s="63"/>
      <c r="T5" s="228" t="s">
        <v>62</v>
      </c>
      <c r="AE5" s="140"/>
      <c r="AF5" s="140"/>
      <c r="AH5" s="140"/>
      <c r="AL5" s="195"/>
      <c r="AM5" s="195"/>
      <c r="AN5" s="195"/>
    </row>
    <row r="6" spans="1:43" s="4" customFormat="1" ht="78" customHeight="1" x14ac:dyDescent="0.3">
      <c r="B6" s="246"/>
      <c r="C6" s="246"/>
      <c r="D6" s="249"/>
      <c r="E6" s="249"/>
      <c r="F6" s="239"/>
      <c r="G6" s="239"/>
      <c r="H6" s="179" t="s">
        <v>69</v>
      </c>
      <c r="I6" s="179" t="s">
        <v>64</v>
      </c>
      <c r="J6" s="179" t="s">
        <v>65</v>
      </c>
      <c r="K6" s="242"/>
      <c r="L6" s="242"/>
      <c r="M6" s="239"/>
      <c r="N6" s="239"/>
      <c r="O6" s="239"/>
      <c r="P6" s="242"/>
      <c r="Q6" s="242"/>
      <c r="R6" s="242"/>
      <c r="S6" s="63"/>
      <c r="T6" s="228"/>
      <c r="AE6" s="140"/>
      <c r="AF6" s="140"/>
      <c r="AH6" s="140"/>
      <c r="AL6" s="195"/>
      <c r="AM6" s="195"/>
      <c r="AN6" s="195"/>
    </row>
    <row r="7" spans="1:43" s="5" customFormat="1" ht="42.75" customHeight="1" x14ac:dyDescent="0.3">
      <c r="B7" s="246"/>
      <c r="C7" s="246"/>
      <c r="D7" s="181" t="s">
        <v>31</v>
      </c>
      <c r="E7" s="176" t="s">
        <v>32</v>
      </c>
      <c r="F7" s="180" t="s">
        <v>15</v>
      </c>
      <c r="G7" s="180" t="s">
        <v>33</v>
      </c>
      <c r="H7" s="180" t="s">
        <v>66</v>
      </c>
      <c r="I7" s="180" t="s">
        <v>67</v>
      </c>
      <c r="J7" s="180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28"/>
      <c r="U7" s="229" t="s">
        <v>18</v>
      </c>
      <c r="V7" s="230"/>
      <c r="AE7" s="139"/>
      <c r="AF7" s="139"/>
      <c r="AH7" s="139" t="s">
        <v>59</v>
      </c>
      <c r="AL7" s="231" t="s">
        <v>60</v>
      </c>
      <c r="AM7" s="231"/>
      <c r="AN7" s="182"/>
      <c r="AO7" s="159" t="s">
        <v>70</v>
      </c>
      <c r="AP7" s="159"/>
    </row>
    <row r="8" spans="1:43" s="5" customFormat="1" ht="26.25" customHeight="1" x14ac:dyDescent="0.3">
      <c r="B8" s="175">
        <v>1</v>
      </c>
      <c r="C8" s="175">
        <v>2</v>
      </c>
      <c r="D8" s="176">
        <v>3</v>
      </c>
      <c r="E8" s="176">
        <v>4</v>
      </c>
      <c r="F8" s="179">
        <v>5</v>
      </c>
      <c r="G8" s="179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3"/>
      <c r="T8" s="183"/>
      <c r="AE8" s="139"/>
      <c r="AF8" s="139"/>
      <c r="AH8" s="139"/>
      <c r="AL8" s="196"/>
      <c r="AM8" s="196"/>
      <c r="AN8" s="196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32" t="e">
        <f>V14/X14</f>
        <v>#REF!</v>
      </c>
      <c r="M9" s="232" t="e">
        <f>D9*L9</f>
        <v>#REF!</v>
      </c>
      <c r="N9" s="234" t="e">
        <f>R22/R23</f>
        <v>#REF!</v>
      </c>
      <c r="O9" s="232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>
        <v>21888750</v>
      </c>
      <c r="AP9" s="198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33"/>
      <c r="M10" s="233"/>
      <c r="N10" s="235"/>
      <c r="O10" s="233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3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7">
        <v>4876782.2699999996</v>
      </c>
      <c r="AM10" s="197" t="e">
        <f t="shared" ref="AM10:AM20" si="13">P10-AL10</f>
        <v>#REF!</v>
      </c>
      <c r="AN10" s="199" t="e">
        <f t="shared" ref="AN10:AN20" si="14">AM10*3</f>
        <v>#REF!</v>
      </c>
      <c r="AO10" s="224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33"/>
      <c r="M11" s="233"/>
      <c r="N11" s="235"/>
      <c r="O11" s="233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3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7">
        <v>1567084.2</v>
      </c>
      <c r="AM11" s="197" t="e">
        <f t="shared" si="13"/>
        <v>#REF!</v>
      </c>
      <c r="AN11" s="199" t="e">
        <f t="shared" si="14"/>
        <v>#REF!</v>
      </c>
      <c r="AO11" s="224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33"/>
      <c r="M12" s="233"/>
      <c r="N12" s="235"/>
      <c r="O12" s="233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3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7">
        <v>5014770.9000000004</v>
      </c>
      <c r="AM12" s="197" t="e">
        <f t="shared" si="13"/>
        <v>#REF!</v>
      </c>
      <c r="AN12" s="199" t="e">
        <f t="shared" si="14"/>
        <v>#REF!</v>
      </c>
      <c r="AO12" s="224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33"/>
      <c r="M13" s="233"/>
      <c r="N13" s="235"/>
      <c r="O13" s="233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3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7">
        <v>2732377.96</v>
      </c>
      <c r="AM13" s="197" t="e">
        <f t="shared" si="13"/>
        <v>#REF!</v>
      </c>
      <c r="AN13" s="199" t="e">
        <f t="shared" si="14"/>
        <v>#REF!</v>
      </c>
      <c r="AO13" s="224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33"/>
      <c r="M14" s="233"/>
      <c r="N14" s="235"/>
      <c r="O14" s="233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3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4"/>
        <v>#REF!</v>
      </c>
      <c r="AO14" s="224"/>
    </row>
    <row r="15" spans="1:43" ht="43.9" customHeight="1" x14ac:dyDescent="0.3">
      <c r="B15" s="172">
        <v>3</v>
      </c>
      <c r="C15" s="173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9">
        <v>1</v>
      </c>
      <c r="J15" s="174">
        <v>4.1514499999999996</v>
      </c>
      <c r="K15" s="131" t="e">
        <f t="shared" si="4"/>
        <v>#REF!</v>
      </c>
      <c r="L15" s="171" t="e">
        <f>U15/W15</f>
        <v>#REF!</v>
      </c>
      <c r="M15" s="171" t="e">
        <f>D15*L15</f>
        <v>#REF!</v>
      </c>
      <c r="N15" s="235"/>
      <c r="O15" s="171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3">
        <f>4172724.02*5+45910270</f>
        <v>66773890.100000001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197" t="e">
        <f t="shared" si="14"/>
        <v>#REF!</v>
      </c>
    </row>
    <row r="16" spans="1:43" ht="43.9" customHeight="1" x14ac:dyDescent="0.3">
      <c r="B16" s="158">
        <v>7</v>
      </c>
      <c r="C16" s="161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7">
        <v>1.1734</v>
      </c>
      <c r="J16" s="167">
        <v>4.2266500000000002</v>
      </c>
      <c r="K16" s="123" t="e">
        <f t="shared" si="4"/>
        <v>#REF!</v>
      </c>
      <c r="L16" s="171" t="e">
        <f>U16/W16</f>
        <v>#REF!</v>
      </c>
      <c r="M16" s="171" t="e">
        <f>D16*L16</f>
        <v>#REF!</v>
      </c>
      <c r="N16" s="235"/>
      <c r="O16" s="171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3">
        <f>2362598.88*5+30046440+7258420</f>
        <v>49117854.399999999</v>
      </c>
      <c r="T16" s="166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7">
        <v>9822671.6400000006</v>
      </c>
      <c r="AM16" s="197" t="e">
        <f t="shared" si="13"/>
        <v>#REF!</v>
      </c>
      <c r="AN16" s="197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25" t="e">
        <f>V20/X20</f>
        <v>#REF!</v>
      </c>
      <c r="M17" s="225" t="e">
        <f>ROUND(D18*L17,2)</f>
        <v>#REF!</v>
      </c>
      <c r="N17" s="235"/>
      <c r="O17" s="225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3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3"/>
        <v>#REF!</v>
      </c>
      <c r="AN17" s="197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26"/>
      <c r="M18" s="226"/>
      <c r="N18" s="235"/>
      <c r="O18" s="226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3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7">
        <v>8330622.2199999997</v>
      </c>
      <c r="AM18" s="197" t="e">
        <f t="shared" si="13"/>
        <v>#REF!</v>
      </c>
      <c r="AN18" s="197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26"/>
      <c r="M19" s="226"/>
      <c r="N19" s="235"/>
      <c r="O19" s="226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3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7">
        <v>7095472.2800000003</v>
      </c>
      <c r="AM19" s="197" t="e">
        <f t="shared" si="13"/>
        <v>#REF!</v>
      </c>
      <c r="AN19" s="197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27"/>
      <c r="M20" s="227"/>
      <c r="N20" s="236"/>
      <c r="O20" s="227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5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7">
        <v>4735517.22</v>
      </c>
      <c r="AM20" s="197" t="e">
        <f t="shared" si="13"/>
        <v>#REF!</v>
      </c>
      <c r="AN20" s="197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43"/>
      <c r="N1" s="243"/>
      <c r="O1" s="243"/>
      <c r="P1" s="243"/>
      <c r="Q1" s="115"/>
    </row>
    <row r="2" spans="1:22" ht="22.5" customHeight="1" x14ac:dyDescent="0.3">
      <c r="M2" s="244"/>
      <c r="N2" s="244"/>
      <c r="O2" s="244"/>
      <c r="P2" s="244"/>
      <c r="Q2" s="116"/>
    </row>
    <row r="3" spans="1:22" ht="48" customHeight="1" x14ac:dyDescent="0.3">
      <c r="C3" s="245" t="s">
        <v>55</v>
      </c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"/>
      <c r="P3" s="2" t="s">
        <v>16</v>
      </c>
      <c r="Q3" s="2"/>
    </row>
    <row r="4" spans="1:22" s="3" customFormat="1" ht="43.9" customHeight="1" x14ac:dyDescent="0.3">
      <c r="B4" s="246" t="s">
        <v>7</v>
      </c>
      <c r="C4" s="246" t="s">
        <v>8</v>
      </c>
      <c r="D4" s="270" t="s">
        <v>52</v>
      </c>
      <c r="E4" s="247" t="s">
        <v>44</v>
      </c>
      <c r="F4" s="250" t="s">
        <v>10</v>
      </c>
      <c r="G4" s="251"/>
      <c r="H4" s="251"/>
      <c r="I4" s="251"/>
      <c r="J4" s="251"/>
      <c r="K4" s="256" t="s">
        <v>38</v>
      </c>
      <c r="L4" s="256" t="s">
        <v>42</v>
      </c>
      <c r="M4" s="256" t="s">
        <v>28</v>
      </c>
      <c r="N4" s="257" t="s">
        <v>53</v>
      </c>
      <c r="O4" s="257" t="s">
        <v>29</v>
      </c>
      <c r="P4" s="240" t="s">
        <v>17</v>
      </c>
      <c r="Q4" s="63"/>
    </row>
    <row r="5" spans="1:22" s="4" customFormat="1" ht="144.75" customHeight="1" x14ac:dyDescent="0.3">
      <c r="B5" s="246"/>
      <c r="C5" s="246"/>
      <c r="D5" s="270"/>
      <c r="E5" s="248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56"/>
      <c r="L5" s="256"/>
      <c r="M5" s="256"/>
      <c r="N5" s="257"/>
      <c r="O5" s="257"/>
      <c r="P5" s="242"/>
      <c r="Q5" s="63"/>
    </row>
    <row r="6" spans="1:22" s="5" customFormat="1" ht="42.75" customHeight="1" x14ac:dyDescent="0.3">
      <c r="B6" s="246"/>
      <c r="C6" s="246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29" t="s">
        <v>18</v>
      </c>
      <c r="S6" s="230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53" t="e">
        <f>S15/U15</f>
        <v>#REF!</v>
      </c>
      <c r="K8" s="258" t="e">
        <f>ROUND(D8*J8,2)</f>
        <v>#REF!</v>
      </c>
      <c r="L8" s="261" t="e">
        <f>P20/P21</f>
        <v>#REF!</v>
      </c>
      <c r="M8" s="264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54"/>
      <c r="K9" s="259"/>
      <c r="L9" s="262"/>
      <c r="M9" s="265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54"/>
      <c r="K10" s="259"/>
      <c r="L10" s="262"/>
      <c r="M10" s="265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54"/>
      <c r="K11" s="259"/>
      <c r="L11" s="262"/>
      <c r="M11" s="265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54"/>
      <c r="K12" s="259"/>
      <c r="L12" s="262"/>
      <c r="M12" s="265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54"/>
      <c r="K13" s="259"/>
      <c r="L13" s="262"/>
      <c r="M13" s="265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54"/>
      <c r="K14" s="259"/>
      <c r="L14" s="262"/>
      <c r="M14" s="265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55"/>
      <c r="K15" s="260"/>
      <c r="L15" s="262"/>
      <c r="M15" s="266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53" t="e">
        <f>S19/U19</f>
        <v>#REF!</v>
      </c>
      <c r="K16" s="258" t="e">
        <f>ROUND(D16*J16,2)</f>
        <v>#REF!</v>
      </c>
      <c r="L16" s="262"/>
      <c r="M16" s="267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54"/>
      <c r="K17" s="259"/>
      <c r="L17" s="262"/>
      <c r="M17" s="268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54"/>
      <c r="K18" s="259"/>
      <c r="L18" s="262"/>
      <c r="M18" s="268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55"/>
      <c r="K19" s="260"/>
      <c r="L19" s="263"/>
      <c r="M19" s="269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15"/>
  <sheetViews>
    <sheetView tabSelected="1" view="pageBreakPreview" zoomScale="70" zoomScaleNormal="53" zoomScaleSheetLayoutView="70" workbookViewId="0">
      <pane xSplit="3" ySplit="11" topLeftCell="D12" activePane="bottomRight" state="frozen"/>
      <selection activeCell="C1" sqref="C1"/>
      <selection pane="topRight" activeCell="D1" sqref="D1"/>
      <selection pane="bottomLeft" activeCell="C8" sqref="C8"/>
      <selection pane="bottomRight" activeCell="L2" sqref="L2:M2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19.7109375" style="1" customWidth="1"/>
    <col min="6" max="6" width="21" style="1" customWidth="1"/>
    <col min="7" max="7" width="18.140625" style="1" customWidth="1"/>
    <col min="8" max="8" width="20" style="1" customWidth="1"/>
    <col min="9" max="10" width="17.7109375" style="1" customWidth="1"/>
    <col min="11" max="11" width="18.5703125" style="1" customWidth="1"/>
    <col min="12" max="12" width="24.85546875" style="1" customWidth="1"/>
    <col min="13" max="13" width="25.7109375" style="1" customWidth="1"/>
    <col min="14" max="14" width="21.42578125" style="1" customWidth="1"/>
    <col min="15" max="15" width="17.140625" style="1" customWidth="1"/>
    <col min="16" max="16" width="19.28515625" style="1" customWidth="1"/>
    <col min="17" max="17" width="15" style="1" customWidth="1"/>
    <col min="18" max="18" width="15" style="1" bestFit="1" customWidth="1"/>
    <col min="19" max="19" width="18.85546875" style="1" customWidth="1"/>
    <col min="20" max="20" width="20.85546875" style="1" customWidth="1"/>
    <col min="21" max="21" width="18.42578125" style="1" customWidth="1"/>
    <col min="22" max="16384" width="9.140625" style="1"/>
  </cols>
  <sheetData>
    <row r="1" spans="1:21" ht="20.25" x14ac:dyDescent="0.3">
      <c r="L1" s="274" t="s">
        <v>87</v>
      </c>
      <c r="M1" s="274"/>
    </row>
    <row r="2" spans="1:21" ht="20.25" x14ac:dyDescent="0.3">
      <c r="L2" s="274" t="s">
        <v>83</v>
      </c>
      <c r="M2" s="274"/>
    </row>
    <row r="3" spans="1:21" ht="20.25" x14ac:dyDescent="0.3">
      <c r="L3" s="274" t="s">
        <v>84</v>
      </c>
      <c r="M3" s="274"/>
    </row>
    <row r="4" spans="1:21" ht="20.25" customHeight="1" x14ac:dyDescent="0.3">
      <c r="K4" s="272"/>
      <c r="L4" s="272"/>
      <c r="M4" s="272"/>
    </row>
    <row r="5" spans="1:21" ht="48.75" customHeight="1" x14ac:dyDescent="0.3">
      <c r="C5" s="277" t="s">
        <v>82</v>
      </c>
      <c r="D5" s="277"/>
      <c r="E5" s="277"/>
      <c r="F5" s="277"/>
      <c r="G5" s="277"/>
      <c r="H5" s="277"/>
      <c r="I5" s="277"/>
      <c r="J5" s="277"/>
      <c r="K5" s="277"/>
      <c r="L5" s="277"/>
      <c r="M5" s="277"/>
    </row>
    <row r="6" spans="1:21" ht="29.25" customHeight="1" x14ac:dyDescent="0.3">
      <c r="C6" s="276" t="s">
        <v>85</v>
      </c>
      <c r="D6" s="276"/>
      <c r="E6" s="276"/>
      <c r="F6" s="276"/>
      <c r="G6" s="276"/>
      <c r="H6" s="276"/>
      <c r="I6" s="276"/>
      <c r="J6" s="276"/>
      <c r="K6" s="276"/>
      <c r="L6" s="276"/>
      <c r="M6" s="276"/>
    </row>
    <row r="7" spans="1:21" ht="48" customHeight="1" x14ac:dyDescent="0.3">
      <c r="C7" s="275" t="s">
        <v>81</v>
      </c>
      <c r="D7" s="275"/>
      <c r="E7" s="275"/>
      <c r="F7" s="275"/>
      <c r="G7" s="275"/>
      <c r="H7" s="275"/>
      <c r="I7" s="275"/>
      <c r="J7" s="275"/>
      <c r="K7" s="275"/>
      <c r="L7" s="275"/>
      <c r="M7" s="275"/>
    </row>
    <row r="8" spans="1:21" s="3" customFormat="1" ht="43.9" customHeight="1" x14ac:dyDescent="0.3">
      <c r="B8" s="270" t="s">
        <v>7</v>
      </c>
      <c r="C8" s="270" t="s">
        <v>8</v>
      </c>
      <c r="D8" s="270" t="s">
        <v>52</v>
      </c>
      <c r="E8" s="270" t="s">
        <v>75</v>
      </c>
      <c r="F8" s="256" t="s">
        <v>10</v>
      </c>
      <c r="G8" s="256"/>
      <c r="H8" s="256"/>
      <c r="I8" s="256" t="s">
        <v>38</v>
      </c>
      <c r="J8" s="256" t="s">
        <v>42</v>
      </c>
      <c r="K8" s="256" t="s">
        <v>28</v>
      </c>
      <c r="L8" s="273" t="s">
        <v>86</v>
      </c>
      <c r="M8" s="257" t="s">
        <v>29</v>
      </c>
    </row>
    <row r="9" spans="1:21" s="4" customFormat="1" ht="69" customHeight="1" x14ac:dyDescent="0.3">
      <c r="B9" s="270"/>
      <c r="C9" s="270"/>
      <c r="D9" s="270"/>
      <c r="E9" s="270"/>
      <c r="F9" s="256" t="s">
        <v>11</v>
      </c>
      <c r="G9" s="256" t="s">
        <v>76</v>
      </c>
      <c r="H9" s="256" t="s">
        <v>77</v>
      </c>
      <c r="I9" s="256"/>
      <c r="J9" s="256"/>
      <c r="K9" s="256"/>
      <c r="L9" s="273"/>
      <c r="M9" s="257"/>
    </row>
    <row r="10" spans="1:21" s="4" customFormat="1" ht="75.75" customHeight="1" x14ac:dyDescent="0.3">
      <c r="B10" s="270"/>
      <c r="C10" s="270"/>
      <c r="D10" s="270"/>
      <c r="E10" s="270"/>
      <c r="F10" s="256"/>
      <c r="G10" s="256"/>
      <c r="H10" s="256"/>
      <c r="I10" s="256"/>
      <c r="J10" s="256"/>
      <c r="K10" s="256"/>
      <c r="L10" s="273"/>
      <c r="M10" s="257"/>
    </row>
    <row r="11" spans="1:21" s="5" customFormat="1" ht="42.75" customHeight="1" x14ac:dyDescent="0.3">
      <c r="B11" s="270"/>
      <c r="C11" s="270"/>
      <c r="D11" s="212" t="s">
        <v>31</v>
      </c>
      <c r="E11" s="212" t="s">
        <v>32</v>
      </c>
      <c r="F11" s="211" t="s">
        <v>78</v>
      </c>
      <c r="G11" s="211" t="s">
        <v>79</v>
      </c>
      <c r="H11" s="211" t="s">
        <v>80</v>
      </c>
      <c r="I11" s="7" t="s">
        <v>40</v>
      </c>
      <c r="J11" s="7" t="s">
        <v>41</v>
      </c>
      <c r="K11" s="7" t="s">
        <v>51</v>
      </c>
      <c r="L11" s="7" t="s">
        <v>54</v>
      </c>
      <c r="M11" s="7" t="s">
        <v>30</v>
      </c>
      <c r="N11" s="231"/>
      <c r="O11" s="231"/>
      <c r="P11" s="168"/>
      <c r="Q11" s="159"/>
      <c r="R11" s="159"/>
    </row>
    <row r="12" spans="1:21" s="5" customFormat="1" ht="26.25" customHeight="1" x14ac:dyDescent="0.3">
      <c r="B12" s="212">
        <v>1</v>
      </c>
      <c r="C12" s="212">
        <v>2</v>
      </c>
      <c r="D12" s="212">
        <v>3</v>
      </c>
      <c r="E12" s="212">
        <v>4</v>
      </c>
      <c r="F12" s="213">
        <v>5</v>
      </c>
      <c r="G12" s="213">
        <v>6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</row>
    <row r="13" spans="1:21" ht="43.9" customHeight="1" x14ac:dyDescent="0.3">
      <c r="A13" s="1">
        <v>1343001</v>
      </c>
      <c r="B13" s="202">
        <v>1</v>
      </c>
      <c r="C13" s="203" t="s">
        <v>22</v>
      </c>
      <c r="D13" s="204">
        <v>365.98</v>
      </c>
      <c r="E13" s="205">
        <v>20435</v>
      </c>
      <c r="F13" s="206">
        <v>2.359</v>
      </c>
      <c r="G13" s="207">
        <v>0.95</v>
      </c>
      <c r="H13" s="210">
        <v>1</v>
      </c>
      <c r="I13" s="214">
        <v>820.18899999999996</v>
      </c>
      <c r="J13" s="271">
        <v>1.145411</v>
      </c>
      <c r="K13" s="215">
        <v>716.06500000000005</v>
      </c>
      <c r="L13" s="208">
        <v>14632795.359999999</v>
      </c>
      <c r="M13" s="209">
        <v>176983589.02000001</v>
      </c>
      <c r="N13" s="160"/>
      <c r="O13" s="160"/>
      <c r="P13" s="160"/>
      <c r="Q13" s="42"/>
      <c r="S13" s="42"/>
      <c r="T13" s="42"/>
      <c r="U13" s="10"/>
    </row>
    <row r="14" spans="1:21" ht="43.9" customHeight="1" x14ac:dyDescent="0.3">
      <c r="B14" s="202">
        <v>2</v>
      </c>
      <c r="C14" s="203" t="s">
        <v>26</v>
      </c>
      <c r="D14" s="204">
        <v>365.98</v>
      </c>
      <c r="E14" s="205">
        <v>3388</v>
      </c>
      <c r="F14" s="206">
        <v>0.90400000000000003</v>
      </c>
      <c r="G14" s="207">
        <v>0.95</v>
      </c>
      <c r="H14" s="210">
        <v>1.113</v>
      </c>
      <c r="I14" s="214">
        <v>349.82400000000001</v>
      </c>
      <c r="J14" s="271"/>
      <c r="K14" s="215">
        <v>305.41399999999999</v>
      </c>
      <c r="L14" s="208">
        <v>1034741.13</v>
      </c>
      <c r="M14" s="209">
        <v>12515189.060000001</v>
      </c>
      <c r="N14" s="160"/>
      <c r="O14" s="160"/>
      <c r="P14" s="160"/>
      <c r="Q14" s="42"/>
      <c r="S14" s="42"/>
      <c r="T14" s="42"/>
      <c r="U14" s="10"/>
    </row>
    <row r="15" spans="1:21" ht="43.9" customHeight="1" x14ac:dyDescent="0.3">
      <c r="B15" s="202">
        <v>3</v>
      </c>
      <c r="C15" s="203" t="s">
        <v>23</v>
      </c>
      <c r="D15" s="204">
        <v>365.98</v>
      </c>
      <c r="E15" s="205">
        <v>75377</v>
      </c>
      <c r="F15" s="206">
        <v>0.90200000000000002</v>
      </c>
      <c r="G15" s="206">
        <v>0.95</v>
      </c>
      <c r="H15" s="210">
        <v>1</v>
      </c>
      <c r="I15" s="214">
        <v>313.61200000000002</v>
      </c>
      <c r="J15" s="271"/>
      <c r="K15" s="215">
        <v>273.79899999999998</v>
      </c>
      <c r="L15" s="208">
        <v>20638118.510000002</v>
      </c>
      <c r="M15" s="209">
        <v>249617943.58000001</v>
      </c>
      <c r="N15" s="160"/>
      <c r="O15" s="160"/>
      <c r="P15" s="160"/>
      <c r="Q15" s="42"/>
      <c r="S15" s="42"/>
      <c r="T15" s="42"/>
      <c r="U15" s="10"/>
    </row>
  </sheetData>
  <autoFilter ref="A12:M15"/>
  <mergeCells count="22">
    <mergeCell ref="L1:M1"/>
    <mergeCell ref="L2:M2"/>
    <mergeCell ref="L3:M3"/>
    <mergeCell ref="C7:M7"/>
    <mergeCell ref="C6:M6"/>
    <mergeCell ref="C5:M5"/>
    <mergeCell ref="J13:J15"/>
    <mergeCell ref="K4:M4"/>
    <mergeCell ref="N11:O11"/>
    <mergeCell ref="B8:B11"/>
    <mergeCell ref="C8:C11"/>
    <mergeCell ref="F8:H8"/>
    <mergeCell ref="D8:D10"/>
    <mergeCell ref="E8:E10"/>
    <mergeCell ref="F9:F10"/>
    <mergeCell ref="G9:G10"/>
    <mergeCell ref="H9:H10"/>
    <mergeCell ref="I8:I10"/>
    <mergeCell ref="J8:J10"/>
    <mergeCell ref="K8:K10"/>
    <mergeCell ref="M8:M10"/>
    <mergeCell ref="L8:L10"/>
  </mergeCells>
  <pageMargins left="0.62992125984251968" right="0.15748031496062992" top="0.74803149606299213" bottom="0.39370078740157483" header="0.15748031496062992" footer="0.15748031496062992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82" t="s">
        <v>45</v>
      </c>
      <c r="D1" s="282"/>
      <c r="E1" s="282"/>
      <c r="F1" s="282"/>
      <c r="G1" s="282"/>
      <c r="H1" s="282"/>
      <c r="I1" s="282"/>
      <c r="J1" s="115"/>
      <c r="K1" s="115"/>
    </row>
    <row r="2" spans="2:22" ht="22.5" customHeight="1" x14ac:dyDescent="0.3">
      <c r="C2" s="282"/>
      <c r="D2" s="282"/>
      <c r="E2" s="282"/>
      <c r="F2" s="282"/>
      <c r="G2" s="282"/>
      <c r="H2" s="282"/>
      <c r="I2" s="282"/>
      <c r="J2" s="116"/>
      <c r="K2" s="116"/>
    </row>
    <row r="3" spans="2:22" ht="37.5" customHeight="1" x14ac:dyDescent="0.3">
      <c r="C3" s="245"/>
      <c r="D3" s="245"/>
      <c r="E3" s="245"/>
      <c r="F3" s="245"/>
      <c r="G3" s="245"/>
      <c r="H3" s="245"/>
      <c r="I3" s="245"/>
      <c r="J3" s="122"/>
      <c r="K3" s="122"/>
    </row>
    <row r="4" spans="2:22" s="3" customFormat="1" ht="43.9" customHeight="1" x14ac:dyDescent="0.3">
      <c r="B4" s="283" t="s">
        <v>7</v>
      </c>
      <c r="C4" s="283" t="s">
        <v>8</v>
      </c>
      <c r="D4" s="283" t="s">
        <v>9</v>
      </c>
      <c r="E4" s="283" t="s">
        <v>27</v>
      </c>
      <c r="F4" s="283" t="s">
        <v>19</v>
      </c>
      <c r="G4" s="283" t="s">
        <v>21</v>
      </c>
      <c r="H4" s="256" t="s">
        <v>20</v>
      </c>
      <c r="I4" s="256"/>
      <c r="J4" s="52"/>
      <c r="K4" s="52"/>
    </row>
    <row r="5" spans="2:22" s="4" customFormat="1" ht="62.25" customHeight="1" x14ac:dyDescent="0.3">
      <c r="B5" s="284"/>
      <c r="C5" s="284"/>
      <c r="D5" s="284"/>
      <c r="E5" s="284"/>
      <c r="F5" s="284"/>
      <c r="G5" s="284"/>
      <c r="H5" s="256"/>
      <c r="I5" s="256"/>
      <c r="J5" s="52"/>
      <c r="K5" s="52"/>
    </row>
    <row r="6" spans="2:22" s="4" customFormat="1" ht="49.5" customHeight="1" x14ac:dyDescent="0.3">
      <c r="B6" s="285"/>
      <c r="C6" s="285"/>
      <c r="D6" s="285"/>
      <c r="E6" s="285"/>
      <c r="F6" s="285"/>
      <c r="G6" s="285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278" t="e">
        <f>K10/L10</f>
        <v>#REF!</v>
      </c>
      <c r="I8" s="278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279"/>
      <c r="I9" s="279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280"/>
      <c r="I10" s="280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281" t="e">
        <f>K12/L12</f>
        <v>#REF!</v>
      </c>
      <c r="I11" s="281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281"/>
      <c r="I12" s="281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281" t="e">
        <f>K16/L16</f>
        <v>#REF!</v>
      </c>
      <c r="I13" s="278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281"/>
      <c r="I14" s="279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281"/>
      <c r="I15" s="279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281"/>
      <c r="I16" s="280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278" t="e">
        <f>K19/L19</f>
        <v>#REF!</v>
      </c>
      <c r="I17" s="278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279"/>
      <c r="I18" s="279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280"/>
      <c r="I19" s="279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82" t="s">
        <v>57</v>
      </c>
      <c r="D1" s="282"/>
      <c r="E1" s="282"/>
      <c r="F1" s="282"/>
      <c r="G1" s="282"/>
      <c r="H1" s="282"/>
      <c r="I1" s="282"/>
      <c r="J1" s="45"/>
      <c r="K1" s="58"/>
    </row>
    <row r="2" spans="2:22" ht="22.5" customHeight="1" x14ac:dyDescent="0.3">
      <c r="C2" s="282"/>
      <c r="D2" s="282"/>
      <c r="E2" s="282"/>
      <c r="F2" s="282"/>
      <c r="G2" s="282"/>
      <c r="H2" s="282"/>
      <c r="I2" s="282"/>
      <c r="J2" s="46"/>
      <c r="K2" s="59"/>
    </row>
    <row r="3" spans="2:22" ht="37.5" customHeight="1" x14ac:dyDescent="0.3">
      <c r="C3" s="245"/>
      <c r="D3" s="245"/>
      <c r="E3" s="245"/>
      <c r="F3" s="245"/>
      <c r="G3" s="245"/>
      <c r="H3" s="245"/>
      <c r="I3" s="245"/>
      <c r="J3" s="51"/>
      <c r="K3" s="51"/>
    </row>
    <row r="4" spans="2:22" s="3" customFormat="1" ht="43.9" customHeight="1" x14ac:dyDescent="0.3">
      <c r="B4" s="283" t="s">
        <v>7</v>
      </c>
      <c r="C4" s="283" t="s">
        <v>8</v>
      </c>
      <c r="D4" s="283" t="s">
        <v>9</v>
      </c>
      <c r="E4" s="283" t="s">
        <v>27</v>
      </c>
      <c r="F4" s="283" t="s">
        <v>19</v>
      </c>
      <c r="G4" s="283" t="s">
        <v>21</v>
      </c>
      <c r="H4" s="256" t="s">
        <v>20</v>
      </c>
      <c r="I4" s="256"/>
      <c r="J4" s="52"/>
      <c r="K4" s="52"/>
    </row>
    <row r="5" spans="2:22" s="4" customFormat="1" ht="62.25" customHeight="1" x14ac:dyDescent="0.3">
      <c r="B5" s="284"/>
      <c r="C5" s="284"/>
      <c r="D5" s="284"/>
      <c r="E5" s="284"/>
      <c r="F5" s="284"/>
      <c r="G5" s="284"/>
      <c r="H5" s="256"/>
      <c r="I5" s="256"/>
      <c r="J5" s="52"/>
      <c r="K5" s="52"/>
    </row>
    <row r="6" spans="2:22" s="4" customFormat="1" ht="49.5" customHeight="1" x14ac:dyDescent="0.3">
      <c r="B6" s="285"/>
      <c r="C6" s="285"/>
      <c r="D6" s="285"/>
      <c r="E6" s="285"/>
      <c r="F6" s="285"/>
      <c r="G6" s="285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278" t="e">
        <f>ROUND(K10/L10,2)</f>
        <v>#REF!</v>
      </c>
      <c r="I8" s="278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279"/>
      <c r="I9" s="279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280"/>
      <c r="I10" s="280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278" t="e">
        <f>ROUND(K11/L11,2)</f>
        <v>#REF!</v>
      </c>
      <c r="I11" s="278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280"/>
      <c r="I12" s="280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278" t="e">
        <f>ROUND(K14/L14,2)</f>
        <v>#REF!</v>
      </c>
      <c r="I13" s="278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279"/>
      <c r="I14" s="279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280"/>
      <c r="I15" s="280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278" t="e">
        <f>ROUND(K19/L19,2)</f>
        <v>#REF!</v>
      </c>
      <c r="I16" s="278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279"/>
      <c r="I17" s="279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279"/>
      <c r="I18" s="279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280"/>
      <c r="I19" s="280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82" t="s">
        <v>45</v>
      </c>
      <c r="D1" s="282"/>
      <c r="E1" s="282"/>
      <c r="F1" s="282"/>
      <c r="G1" s="282"/>
      <c r="H1" s="282"/>
      <c r="I1" s="282"/>
      <c r="J1" s="115"/>
      <c r="K1" s="115"/>
    </row>
    <row r="2" spans="2:22" ht="22.5" customHeight="1" x14ac:dyDescent="0.3">
      <c r="C2" s="282"/>
      <c r="D2" s="282"/>
      <c r="E2" s="282"/>
      <c r="F2" s="282"/>
      <c r="G2" s="282"/>
      <c r="H2" s="282"/>
      <c r="I2" s="282"/>
      <c r="J2" s="116"/>
      <c r="K2" s="116"/>
    </row>
    <row r="3" spans="2:22" ht="37.5" customHeight="1" x14ac:dyDescent="0.3">
      <c r="C3" s="245"/>
      <c r="D3" s="245"/>
      <c r="E3" s="245"/>
      <c r="F3" s="245"/>
      <c r="G3" s="245"/>
      <c r="H3" s="245"/>
      <c r="I3" s="245"/>
      <c r="J3" s="122"/>
      <c r="K3" s="122"/>
    </row>
    <row r="4" spans="2:22" s="3" customFormat="1" ht="43.9" customHeight="1" x14ac:dyDescent="0.3">
      <c r="B4" s="283" t="s">
        <v>7</v>
      </c>
      <c r="C4" s="283" t="s">
        <v>8</v>
      </c>
      <c r="D4" s="283" t="s">
        <v>9</v>
      </c>
      <c r="E4" s="283" t="s">
        <v>27</v>
      </c>
      <c r="F4" s="283" t="s">
        <v>19</v>
      </c>
      <c r="G4" s="283" t="s">
        <v>21</v>
      </c>
      <c r="H4" s="256" t="s">
        <v>20</v>
      </c>
      <c r="I4" s="256"/>
      <c r="J4" s="52"/>
      <c r="K4" s="52"/>
    </row>
    <row r="5" spans="2:22" s="4" customFormat="1" ht="62.25" customHeight="1" x14ac:dyDescent="0.3">
      <c r="B5" s="284"/>
      <c r="C5" s="284"/>
      <c r="D5" s="284"/>
      <c r="E5" s="284"/>
      <c r="F5" s="284"/>
      <c r="G5" s="284"/>
      <c r="H5" s="256"/>
      <c r="I5" s="256"/>
      <c r="J5" s="52"/>
      <c r="K5" s="52"/>
    </row>
    <row r="6" spans="2:22" s="4" customFormat="1" ht="49.5" customHeight="1" x14ac:dyDescent="0.3">
      <c r="B6" s="285"/>
      <c r="C6" s="285"/>
      <c r="D6" s="285"/>
      <c r="E6" s="285"/>
      <c r="F6" s="285"/>
      <c r="G6" s="285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286" t="e">
        <f>K15/L15</f>
        <v>#REF!</v>
      </c>
      <c r="I8" s="278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287"/>
      <c r="I9" s="279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287"/>
      <c r="I10" s="279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287"/>
      <c r="I11" s="279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287"/>
      <c r="I12" s="279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287"/>
      <c r="I13" s="279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287"/>
      <c r="I14" s="279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288"/>
      <c r="I15" s="280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278" t="e">
        <f>K19/L19</f>
        <v>#REF!</v>
      </c>
      <c r="I16" s="278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279"/>
      <c r="I17" s="279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279"/>
      <c r="I18" s="279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280"/>
      <c r="I19" s="280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19</vt:i4>
      </vt:variant>
    </vt:vector>
  </HeadingPairs>
  <TitlesOfParts>
    <vt:vector size="29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АМП 2020</vt:lpstr>
      <vt:lpstr>тарифы (с плот.) (2)</vt:lpstr>
      <vt:lpstr>тарифы (с плот.)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'АМП 2020'!Заголовки_для_печати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'АМП 2020'!Область_печати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2020-01-13T01:15:59Z</cp:lastPrinted>
  <dcterms:created xsi:type="dcterms:W3CDTF">2015-02-06T05:02:21Z</dcterms:created>
  <dcterms:modified xsi:type="dcterms:W3CDTF">2020-02-24T23:07:05Z</dcterms:modified>
</cp:coreProperties>
</file>