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РАСЧЁТ" sheetId="4" r:id="rId1"/>
    <sheet name="деньги МОБ" sheetId="1" r:id="rId2"/>
    <sheet name="деньги БАЛТИЙСКАЯ МК" sheetId="5" r:id="rId3"/>
  </sheets>
  <definedNames>
    <definedName name="_xlnm.Print_Area" localSheetId="2">'деньги БАЛТИЙСКАЯ МК'!$A$1:$N$29</definedName>
    <definedName name="_xlnm.Print_Area" localSheetId="1">'деньги МОБ'!$A$1:$N$29</definedName>
    <definedName name="_xlnm.Print_Area" localSheetId="0">РАСЧЁТ!$A$1:$G$26</definedName>
  </definedNames>
  <calcPr calcId="145621"/>
</workbook>
</file>

<file path=xl/calcChain.xml><?xml version="1.0" encoding="utf-8"?>
<calcChain xmlns="http://schemas.openxmlformats.org/spreadsheetml/2006/main">
  <c r="H11" i="1" l="1"/>
  <c r="L33" i="1"/>
  <c r="K33" i="1"/>
  <c r="L30" i="1" l="1"/>
  <c r="K30" i="1"/>
  <c r="I28" i="5"/>
  <c r="H28" i="5"/>
  <c r="G28" i="5"/>
  <c r="G29" i="5" s="1"/>
  <c r="L27" i="5"/>
  <c r="J27" i="5"/>
  <c r="M27" i="5"/>
  <c r="L26" i="5"/>
  <c r="K26" i="5"/>
  <c r="J26" i="5"/>
  <c r="M26" i="5"/>
  <c r="M25" i="5"/>
  <c r="L25" i="5"/>
  <c r="J25" i="5"/>
  <c r="N24" i="5"/>
  <c r="J24" i="5"/>
  <c r="K22" i="5"/>
  <c r="G22" i="5"/>
  <c r="M21" i="5"/>
  <c r="L21" i="5"/>
  <c r="J21" i="5"/>
  <c r="M20" i="5"/>
  <c r="J20" i="5"/>
  <c r="L20" i="5"/>
  <c r="J19" i="5"/>
  <c r="M19" i="5"/>
  <c r="M18" i="5"/>
  <c r="L18" i="5"/>
  <c r="N18" i="5" s="1"/>
  <c r="J18" i="5"/>
  <c r="M17" i="5"/>
  <c r="L17" i="5"/>
  <c r="J17" i="5"/>
  <c r="M16" i="5"/>
  <c r="J16" i="5"/>
  <c r="L16" i="5"/>
  <c r="J15" i="5"/>
  <c r="L15" i="5"/>
  <c r="M14" i="5"/>
  <c r="L14" i="5"/>
  <c r="J14" i="5"/>
  <c r="M13" i="5"/>
  <c r="L13" i="5"/>
  <c r="N13" i="5" s="1"/>
  <c r="J13" i="5"/>
  <c r="R12" i="5"/>
  <c r="M12" i="5"/>
  <c r="R11" i="5"/>
  <c r="I22" i="5"/>
  <c r="M11" i="5"/>
  <c r="N10" i="5"/>
  <c r="J10" i="5"/>
  <c r="M28" i="5" l="1"/>
  <c r="N14" i="5"/>
  <c r="N16" i="5"/>
  <c r="N17" i="5"/>
  <c r="N26" i="5"/>
  <c r="J28" i="5"/>
  <c r="N25" i="5"/>
  <c r="N20" i="5"/>
  <c r="N21" i="5"/>
  <c r="L12" i="5"/>
  <c r="N12" i="5" s="1"/>
  <c r="J12" i="5"/>
  <c r="L11" i="5"/>
  <c r="J11" i="5"/>
  <c r="J22" i="5" s="1"/>
  <c r="H22" i="5"/>
  <c r="H29" i="5" s="1"/>
  <c r="I29" i="5"/>
  <c r="L19" i="5"/>
  <c r="N19" i="5" s="1"/>
  <c r="M15" i="5"/>
  <c r="M22" i="5" s="1"/>
  <c r="M29" i="5" s="1"/>
  <c r="K27" i="5"/>
  <c r="N27" i="5" s="1"/>
  <c r="L28" i="5"/>
  <c r="K27" i="1"/>
  <c r="K26" i="1"/>
  <c r="L15" i="1"/>
  <c r="L16" i="1"/>
  <c r="N16" i="1" s="1"/>
  <c r="L17" i="1"/>
  <c r="L18" i="1"/>
  <c r="L19" i="1"/>
  <c r="L20" i="1"/>
  <c r="L21" i="1"/>
  <c r="M15" i="1"/>
  <c r="M16" i="1"/>
  <c r="M17" i="1"/>
  <c r="M18" i="1"/>
  <c r="N18" i="1" s="1"/>
  <c r="M19" i="1"/>
  <c r="M20" i="1"/>
  <c r="M21" i="1"/>
  <c r="M28" i="1"/>
  <c r="L28" i="1"/>
  <c r="K28" i="1"/>
  <c r="K29" i="1" s="1"/>
  <c r="M27" i="1"/>
  <c r="L27" i="1"/>
  <c r="N27" i="1" s="1"/>
  <c r="M26" i="1"/>
  <c r="L26" i="1"/>
  <c r="N26" i="1" s="1"/>
  <c r="N28" i="1" s="1"/>
  <c r="N25" i="1"/>
  <c r="M25" i="1"/>
  <c r="L25" i="1"/>
  <c r="N24" i="1"/>
  <c r="L22" i="1"/>
  <c r="K22" i="1"/>
  <c r="L12" i="1"/>
  <c r="M12" i="1"/>
  <c r="L13" i="1"/>
  <c r="N13" i="1" s="1"/>
  <c r="M13" i="1"/>
  <c r="L14" i="1"/>
  <c r="M14" i="1"/>
  <c r="N14" i="1" s="1"/>
  <c r="L11" i="1"/>
  <c r="M11" i="1"/>
  <c r="N11" i="1"/>
  <c r="N20" i="1"/>
  <c r="N19" i="1"/>
  <c r="N15" i="1"/>
  <c r="N12" i="1"/>
  <c r="N10" i="1"/>
  <c r="I12" i="1"/>
  <c r="H12" i="1"/>
  <c r="I11" i="1"/>
  <c r="R12" i="1"/>
  <c r="R11" i="1"/>
  <c r="F25" i="1"/>
  <c r="F26" i="1"/>
  <c r="F27" i="1"/>
  <c r="F24" i="1"/>
  <c r="F11" i="1"/>
  <c r="F12" i="1"/>
  <c r="F13" i="1"/>
  <c r="F14" i="1"/>
  <c r="F15" i="1"/>
  <c r="F16" i="1"/>
  <c r="F17" i="1"/>
  <c r="F18" i="1"/>
  <c r="F19" i="1"/>
  <c r="F20" i="1"/>
  <c r="F21" i="1"/>
  <c r="F10" i="1"/>
  <c r="G25" i="4"/>
  <c r="G26" i="4"/>
  <c r="G24" i="4"/>
  <c r="G12" i="4"/>
  <c r="G13" i="4"/>
  <c r="G14" i="4"/>
  <c r="G15" i="4"/>
  <c r="G16" i="4"/>
  <c r="G17" i="4"/>
  <c r="G18" i="4"/>
  <c r="G19" i="4"/>
  <c r="G20" i="4"/>
  <c r="G21" i="4"/>
  <c r="G11" i="4"/>
  <c r="K10" i="4"/>
  <c r="L10" i="4" s="1"/>
  <c r="K23" i="4"/>
  <c r="L23" i="4"/>
  <c r="K28" i="5" l="1"/>
  <c r="K29" i="5" s="1"/>
  <c r="J29" i="5"/>
  <c r="N28" i="5"/>
  <c r="N15" i="5"/>
  <c r="N11" i="5"/>
  <c r="L22" i="5"/>
  <c r="L29" i="5" s="1"/>
  <c r="M22" i="1"/>
  <c r="N21" i="1"/>
  <c r="N17" i="1"/>
  <c r="N22" i="1" s="1"/>
  <c r="N29" i="1" s="1"/>
  <c r="L29" i="1"/>
  <c r="M29" i="1"/>
  <c r="G28" i="1"/>
  <c r="G29" i="1" s="1"/>
  <c r="I28" i="1"/>
  <c r="H28" i="1"/>
  <c r="J25" i="1"/>
  <c r="J26" i="1"/>
  <c r="J27" i="1"/>
  <c r="J24" i="1"/>
  <c r="J11" i="1"/>
  <c r="J12" i="1"/>
  <c r="J13" i="1"/>
  <c r="J14" i="1"/>
  <c r="J15" i="1"/>
  <c r="J16" i="1"/>
  <c r="J17" i="1"/>
  <c r="J18" i="1"/>
  <c r="J19" i="1"/>
  <c r="J20" i="1"/>
  <c r="J21" i="1"/>
  <c r="J10" i="1"/>
  <c r="H22" i="1"/>
  <c r="I22" i="1"/>
  <c r="I29" i="1" s="1"/>
  <c r="G22" i="1"/>
  <c r="M33" i="1" l="1"/>
  <c r="M30" i="1"/>
  <c r="N33" i="1"/>
  <c r="N30" i="1"/>
  <c r="N22" i="5"/>
  <c r="N29" i="5"/>
  <c r="J28" i="1"/>
  <c r="H29" i="1"/>
  <c r="J22" i="1"/>
  <c r="J29" i="1" l="1"/>
</calcChain>
</file>

<file path=xl/sharedStrings.xml><?xml version="1.0" encoding="utf-8"?>
<sst xmlns="http://schemas.openxmlformats.org/spreadsheetml/2006/main" count="255" uniqueCount="65">
  <si>
    <t>Код услуги</t>
  </si>
  <si>
    <t>Наименование услуги</t>
  </si>
  <si>
    <t>Условия оказания</t>
  </si>
  <si>
    <t>Единица оплаты</t>
  </si>
  <si>
    <t>Услуги гемодиализа</t>
  </si>
  <si>
    <t>A18.05.002</t>
  </si>
  <si>
    <t>Гемодиализ</t>
  </si>
  <si>
    <t>стационарно, дневной стационар, амбулаторно</t>
  </si>
  <si>
    <t>услуга</t>
  </si>
  <si>
    <t>A18.05.002.002</t>
  </si>
  <si>
    <t>Гемодиализ интермиттирующий низкопоточный</t>
  </si>
  <si>
    <t>A18.05.002.001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</si>
  <si>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</si>
  <si>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</si>
  <si>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</si>
  <si>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</si>
  <si>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</si>
  <si>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стационарно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</si>
  <si>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</si>
  <si>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</si>
  <si>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</si>
  <si>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</si>
  <si>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</si>
  <si>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</si>
  <si>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</si>
  <si>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</si>
  <si>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</si>
  <si>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</si>
  <si>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сутки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</si>
  <si>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</si>
  <si>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</si>
  <si>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</si>
  <si>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</si>
  <si>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Услуги перитонеального диализа</t>
  </si>
  <si>
    <t>A18.30.001</t>
  </si>
  <si>
    <t>Перитонеальный диализ</t>
  </si>
  <si>
    <t>день обмена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</si>
  <si>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</si>
  <si>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</si>
  <si>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</si>
  <si>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</si>
  <si>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</si>
  <si>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</si>
  <si>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ВСЕГО на 2020 год</t>
  </si>
  <si>
    <t>АМП</t>
  </si>
  <si>
    <t>ДС</t>
  </si>
  <si>
    <t>КС</t>
  </si>
  <si>
    <t>№</t>
  </si>
  <si>
    <t>ВСЕГО УСЛУГИ ДИАЛИЗА:</t>
  </si>
  <si>
    <t>ИТОГО Услуги перитонеального диализа:</t>
  </si>
  <si>
    <t>ИТОГО Услуги гемодиализа:</t>
  </si>
  <si>
    <t xml:space="preserve"> НА 2020 ГОД ПО УСЛУГАМ ДИАЛИЗА</t>
  </si>
  <si>
    <t>ГБУЗ "МАГАДАНСКАЯ ОБЛАСТНАЯ БОЛЬНИЦА"</t>
  </si>
  <si>
    <t>зарплата</t>
  </si>
  <si>
    <t>20-40</t>
  </si>
  <si>
    <t>15-30</t>
  </si>
  <si>
    <t>Коэффициент</t>
  </si>
  <si>
    <t>Тариф</t>
  </si>
  <si>
    <t>ТАРИФ</t>
  </si>
  <si>
    <t>тариф</t>
  </si>
  <si>
    <t>услуги в разрезе видов помощи</t>
  </si>
  <si>
    <t>финансирование в разрезе видов помощи</t>
  </si>
  <si>
    <t>РАСЧЁТ РАСХОДОВ</t>
  </si>
  <si>
    <t>НА ОКАЗАНИЕ УСЛУГ ДИАЛИЗА В 2020 ГОДУ</t>
  </si>
  <si>
    <t>ООО "БАЛТИЙСКАЯ МЕДИЦИНСКАЯ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</si>
</sst>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/>
    <xf numFmtId="0" fontId="4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/>
    <xf numFmtId="164" fontId="1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topLeftCell="A10" zoomScale="80" zoomScaleNormal="100" zoomScaleSheetLayoutView="80" workbookViewId="0">
      <selection activeCell="I18" sqref="I18"/>
    </sheetView>
  </sheetViews>
  <sheetFormatPr defaultRowHeight="15" x14ac:dyDescent="0.25"/>
  <cols>
    <col min="1" max="1" width="5.85546875" style="4" customWidth="1"/>
    <col min="2" max="2" width="16.28515625" style="4" customWidth="1"/>
    <col min="3" max="3" width="25.5703125" style="4" customWidth="1"/>
    <col min="4" max="4" width="21.5703125" style="4" customWidth="1"/>
    <col min="5" max="5" width="11.28515625" style="4" customWidth="1"/>
    <col min="6" max="6" width="9.140625" style="4"/>
    <col min="7" max="7" width="12.85546875" style="4" customWidth="1"/>
    <col min="8" max="16384" width="9.140625" style="4"/>
  </cols>
  <sheetData>
    <row r="1" spans="1:12" x14ac:dyDescent="0.25">
      <c r="F1" s="31"/>
      <c r="G1" s="31"/>
    </row>
    <row r="2" spans="1:12" x14ac:dyDescent="0.25">
      <c r="F2" s="5"/>
      <c r="G2" s="5"/>
    </row>
    <row r="3" spans="1:12" x14ac:dyDescent="0.25">
      <c r="A3" s="32" t="s">
        <v>58</v>
      </c>
      <c r="B3" s="32"/>
      <c r="C3" s="32"/>
      <c r="D3" s="32"/>
      <c r="E3" s="32"/>
      <c r="F3" s="32"/>
      <c r="G3" s="32"/>
    </row>
    <row r="4" spans="1:12" x14ac:dyDescent="0.25">
      <c r="A4" s="32" t="s">
        <v>51</v>
      </c>
      <c r="B4" s="32"/>
      <c r="C4" s="32"/>
      <c r="D4" s="32"/>
      <c r="E4" s="32"/>
      <c r="F4" s="32"/>
      <c r="G4" s="32"/>
    </row>
    <row r="5" spans="1:12" x14ac:dyDescent="0.25">
      <c r="A5" s="32"/>
      <c r="B5" s="32"/>
      <c r="C5" s="32"/>
      <c r="D5" s="32"/>
      <c r="E5" s="32"/>
      <c r="F5" s="32"/>
      <c r="G5" s="32"/>
    </row>
    <row r="7" spans="1:12" ht="36.75" customHeight="1" x14ac:dyDescent="0.25">
      <c r="A7" s="33" t="s">
        <v>47</v>
      </c>
      <c r="B7" s="33" t="s">
        <v>0</v>
      </c>
      <c r="C7" s="33" t="s">
        <v>1</v>
      </c>
      <c r="D7" s="33" t="s">
        <v>2</v>
      </c>
      <c r="E7" s="25" t="s">
        <v>3</v>
      </c>
      <c r="F7" s="29" t="s">
        <v>56</v>
      </c>
      <c r="G7" s="25" t="s">
        <v>57</v>
      </c>
    </row>
    <row r="8" spans="1:12" x14ac:dyDescent="0.25">
      <c r="A8" s="34"/>
      <c r="B8" s="34"/>
      <c r="C8" s="34"/>
      <c r="D8" s="34"/>
      <c r="E8" s="25"/>
      <c r="F8" s="30"/>
      <c r="G8" s="25"/>
    </row>
    <row r="9" spans="1:12" ht="15.75" customHeight="1" x14ac:dyDescent="0.25">
      <c r="A9" s="26" t="s">
        <v>4</v>
      </c>
      <c r="B9" s="27"/>
      <c r="C9" s="27"/>
      <c r="D9" s="27"/>
      <c r="E9" s="27"/>
      <c r="F9" s="27"/>
      <c r="G9" s="28"/>
    </row>
    <row r="10" spans="1:12" ht="47.25" x14ac:dyDescent="0.25">
      <c r="A10" s="3">
        <v>1</v>
      </c>
      <c r="B10" s="6" t="s">
        <v>5</v>
      </c>
      <c r="C10" s="2" t="s">
        <v>6</v>
      </c>
      <c r="D10" s="1" t="s">
        <v>7</v>
      </c>
      <c r="E10" s="1" t="s">
        <v>8</v>
      </c>
      <c r="F10" s="1">
        <v>1</v>
      </c>
      <c r="G10" s="1">
        <v>8788.1</v>
      </c>
      <c r="I10" s="4" t="s">
        <v>53</v>
      </c>
      <c r="J10" s="4" t="s">
        <v>54</v>
      </c>
      <c r="K10" s="4">
        <f>5949.1*1.04</f>
        <v>6187.0640000000003</v>
      </c>
      <c r="L10" s="4">
        <f>ROUND(K10*20%*3.102+K10*80%,1)</f>
        <v>8788.1</v>
      </c>
    </row>
    <row r="11" spans="1:12" ht="47.25" x14ac:dyDescent="0.25">
      <c r="A11" s="3">
        <v>2</v>
      </c>
      <c r="B11" s="6" t="s">
        <v>9</v>
      </c>
      <c r="C11" s="2" t="s">
        <v>10</v>
      </c>
      <c r="D11" s="1" t="s">
        <v>7</v>
      </c>
      <c r="E11" s="1" t="s">
        <v>8</v>
      </c>
      <c r="F11" s="1">
        <v>1</v>
      </c>
      <c r="G11" s="1">
        <f>ROUND($G$10*F11,1)</f>
        <v>8788.1</v>
      </c>
    </row>
    <row r="12" spans="1:12" ht="47.25" x14ac:dyDescent="0.25">
      <c r="A12" s="3">
        <v>3</v>
      </c>
      <c r="B12" s="6" t="s">
        <v>11</v>
      </c>
      <c r="C12" s="2" t="s">
        <v>12</v>
      </c>
      <c r="D12" s="1" t="s">
        <v>7</v>
      </c>
      <c r="E12" s="1" t="s">
        <v>8</v>
      </c>
      <c r="F12" s="1">
        <v>1.05</v>
      </c>
      <c r="G12" s="1">
        <f t="shared" ref="G12:G21" si="0">ROUND($G$10*F12,1)</f>
        <v>9227.5</v>
      </c>
    </row>
    <row r="13" spans="1:12" ht="47.25" x14ac:dyDescent="0.25">
      <c r="A13" s="3">
        <v>4</v>
      </c>
      <c r="B13" s="6" t="s">
        <v>13</v>
      </c>
      <c r="C13" s="2" t="s">
        <v>14</v>
      </c>
      <c r="D13" s="1" t="s">
        <v>7</v>
      </c>
      <c r="E13" s="1" t="s">
        <v>8</v>
      </c>
      <c r="F13" s="1">
        <v>1.08</v>
      </c>
      <c r="G13" s="1">
        <f t="shared" si="0"/>
        <v>9491.1</v>
      </c>
    </row>
    <row r="14" spans="1:12" ht="31.5" x14ac:dyDescent="0.25">
      <c r="A14" s="3">
        <v>5</v>
      </c>
      <c r="B14" s="6" t="s">
        <v>15</v>
      </c>
      <c r="C14" s="2" t="s">
        <v>16</v>
      </c>
      <c r="D14" s="1" t="s">
        <v>17</v>
      </c>
      <c r="E14" s="1" t="s">
        <v>8</v>
      </c>
      <c r="F14" s="1">
        <v>0.92</v>
      </c>
      <c r="G14" s="1">
        <f t="shared" si="0"/>
        <v>8085.1</v>
      </c>
    </row>
    <row r="15" spans="1:12" ht="47.25" x14ac:dyDescent="0.25">
      <c r="A15" s="3">
        <v>6</v>
      </c>
      <c r="B15" s="6" t="s">
        <v>18</v>
      </c>
      <c r="C15" s="2" t="s">
        <v>19</v>
      </c>
      <c r="D15" s="1" t="s">
        <v>17</v>
      </c>
      <c r="E15" s="1" t="s">
        <v>8</v>
      </c>
      <c r="F15" s="1">
        <v>2.76</v>
      </c>
      <c r="G15" s="1">
        <f t="shared" si="0"/>
        <v>24255.200000000001</v>
      </c>
    </row>
    <row r="16" spans="1:12" ht="23.25" customHeight="1" x14ac:dyDescent="0.25">
      <c r="A16" s="3">
        <v>7</v>
      </c>
      <c r="B16" s="6" t="s">
        <v>20</v>
      </c>
      <c r="C16" s="2" t="s">
        <v>21</v>
      </c>
      <c r="D16" s="1" t="s">
        <v>17</v>
      </c>
      <c r="E16" s="1" t="s">
        <v>8</v>
      </c>
      <c r="F16" s="1">
        <v>2.88</v>
      </c>
      <c r="G16" s="1">
        <f t="shared" si="0"/>
        <v>25309.7</v>
      </c>
    </row>
    <row r="17" spans="1:12" ht="31.5" x14ac:dyDescent="0.25">
      <c r="A17" s="3">
        <v>8</v>
      </c>
      <c r="B17" s="6" t="s">
        <v>22</v>
      </c>
      <c r="C17" s="2" t="s">
        <v>23</v>
      </c>
      <c r="D17" s="1" t="s">
        <v>17</v>
      </c>
      <c r="E17" s="1" t="s">
        <v>8</v>
      </c>
      <c r="F17" s="1">
        <v>2.5099999999999998</v>
      </c>
      <c r="G17" s="1">
        <f t="shared" si="0"/>
        <v>22058.1</v>
      </c>
    </row>
    <row r="18" spans="1:12" ht="31.5" x14ac:dyDescent="0.25">
      <c r="A18" s="3">
        <v>9</v>
      </c>
      <c r="B18" s="6" t="s">
        <v>24</v>
      </c>
      <c r="C18" s="2" t="s">
        <v>25</v>
      </c>
      <c r="D18" s="1" t="s">
        <v>17</v>
      </c>
      <c r="E18" s="1" t="s">
        <v>8</v>
      </c>
      <c r="F18" s="1">
        <v>3.01</v>
      </c>
      <c r="G18" s="1">
        <f t="shared" si="0"/>
        <v>26452.2</v>
      </c>
    </row>
    <row r="19" spans="1:12" ht="31.5" x14ac:dyDescent="0.25">
      <c r="A19" s="3">
        <v>10</v>
      </c>
      <c r="B19" s="6" t="s">
        <v>26</v>
      </c>
      <c r="C19" s="2" t="s">
        <v>27</v>
      </c>
      <c r="D19" s="1" t="s">
        <v>17</v>
      </c>
      <c r="E19" s="1" t="s">
        <v>28</v>
      </c>
      <c r="F19" s="1">
        <v>5.23</v>
      </c>
      <c r="G19" s="1">
        <f t="shared" si="0"/>
        <v>45961.8</v>
      </c>
    </row>
    <row r="20" spans="1:12" ht="31.5" x14ac:dyDescent="0.25">
      <c r="A20" s="3">
        <v>11</v>
      </c>
      <c r="B20" s="6" t="s">
        <v>29</v>
      </c>
      <c r="C20" s="2" t="s">
        <v>30</v>
      </c>
      <c r="D20" s="1" t="s">
        <v>17</v>
      </c>
      <c r="E20" s="1" t="s">
        <v>28</v>
      </c>
      <c r="F20" s="1">
        <v>5.48</v>
      </c>
      <c r="G20" s="1">
        <f t="shared" si="0"/>
        <v>48158.8</v>
      </c>
    </row>
    <row r="21" spans="1:12" ht="31.5" x14ac:dyDescent="0.25">
      <c r="A21" s="3">
        <v>12</v>
      </c>
      <c r="B21" s="6" t="s">
        <v>31</v>
      </c>
      <c r="C21" s="2" t="s">
        <v>32</v>
      </c>
      <c r="D21" s="1" t="s">
        <v>17</v>
      </c>
      <c r="E21" s="1" t="s">
        <v>28</v>
      </c>
      <c r="F21" s="1">
        <v>5.73</v>
      </c>
      <c r="G21" s="1">
        <f t="shared" si="0"/>
        <v>50355.8</v>
      </c>
    </row>
    <row r="22" spans="1:12" ht="15.75" customHeight="1" x14ac:dyDescent="0.25">
      <c r="A22" s="26" t="s">
        <v>33</v>
      </c>
      <c r="B22" s="27"/>
      <c r="C22" s="27"/>
      <c r="D22" s="27"/>
      <c r="E22" s="27"/>
      <c r="F22" s="27"/>
      <c r="G22" s="28"/>
    </row>
    <row r="23" spans="1:12" ht="47.25" x14ac:dyDescent="0.25">
      <c r="A23" s="3">
        <v>13</v>
      </c>
      <c r="B23" s="6" t="s">
        <v>34</v>
      </c>
      <c r="C23" s="2" t="s">
        <v>35</v>
      </c>
      <c r="D23" s="1" t="s">
        <v>7</v>
      </c>
      <c r="E23" s="1" t="s">
        <v>36</v>
      </c>
      <c r="F23" s="1">
        <v>1</v>
      </c>
      <c r="G23" s="1">
        <v>6459.8</v>
      </c>
      <c r="I23" s="4" t="s">
        <v>53</v>
      </c>
      <c r="J23" s="4" t="s">
        <v>55</v>
      </c>
      <c r="K23" s="4">
        <f>4722.4*1.04</f>
        <v>4911.2959999999994</v>
      </c>
      <c r="L23" s="4">
        <f>ROUND(K23*15%*3.102+K23*85%,1)</f>
        <v>6459.8</v>
      </c>
    </row>
    <row r="24" spans="1:12" ht="31.5" x14ac:dyDescent="0.25">
      <c r="A24" s="3">
        <v>14</v>
      </c>
      <c r="B24" s="6" t="s">
        <v>37</v>
      </c>
      <c r="C24" s="2" t="s">
        <v>38</v>
      </c>
      <c r="D24" s="1" t="s">
        <v>17</v>
      </c>
      <c r="E24" s="1" t="s">
        <v>36</v>
      </c>
      <c r="F24" s="1">
        <v>4.92</v>
      </c>
      <c r="G24" s="1">
        <f>ROUND(G23*F24,1)</f>
        <v>31782.2</v>
      </c>
    </row>
    <row r="25" spans="1:12" ht="63" x14ac:dyDescent="0.25">
      <c r="A25" s="3">
        <v>15</v>
      </c>
      <c r="B25" s="6" t="s">
        <v>39</v>
      </c>
      <c r="C25" s="2" t="s">
        <v>40</v>
      </c>
      <c r="D25" s="1" t="s">
        <v>7</v>
      </c>
      <c r="E25" s="1" t="s">
        <v>36</v>
      </c>
      <c r="F25" s="1">
        <v>1.24</v>
      </c>
      <c r="G25" s="1">
        <f t="shared" ref="G25:G26" si="1">ROUND(G24*F25,1)</f>
        <v>39409.9</v>
      </c>
    </row>
    <row r="26" spans="1:12" ht="47.25" x14ac:dyDescent="0.25">
      <c r="A26" s="3">
        <v>16</v>
      </c>
      <c r="B26" s="6" t="s">
        <v>41</v>
      </c>
      <c r="C26" s="2" t="s">
        <v>42</v>
      </c>
      <c r="D26" s="1" t="s">
        <v>7</v>
      </c>
      <c r="E26" s="1" t="s">
        <v>36</v>
      </c>
      <c r="F26" s="1">
        <v>1.0900000000000001</v>
      </c>
      <c r="G26" s="1">
        <f t="shared" si="1"/>
        <v>42956.800000000003</v>
      </c>
    </row>
  </sheetData>
  <mergeCells count="13">
    <mergeCell ref="G7:G8"/>
    <mergeCell ref="A9:G9"/>
    <mergeCell ref="A22:G22"/>
    <mergeCell ref="F7:F8"/>
    <mergeCell ref="F1:G1"/>
    <mergeCell ref="A3:G3"/>
    <mergeCell ref="A4:G4"/>
    <mergeCell ref="A5:G5"/>
    <mergeCell ref="A7:A8"/>
    <mergeCell ref="B7:B8"/>
    <mergeCell ref="C7:C8"/>
    <mergeCell ref="D7:D8"/>
    <mergeCell ref="E7:E8"/>
  </mergeCells>
  <pageMargins left="0.70866141732283472" right="0.31496062992125984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view="pageBreakPreview" zoomScale="80" zoomScaleNormal="100" zoomScaleSheetLayoutView="80" workbookViewId="0">
      <selection activeCell="J22" sqref="J22"/>
    </sheetView>
  </sheetViews>
  <sheetFormatPr defaultRowHeight="15" x14ac:dyDescent="0.25"/>
  <cols>
    <col min="1" max="1" width="5.85546875" style="4" customWidth="1"/>
    <col min="2" max="2" width="16.28515625" style="4" customWidth="1"/>
    <col min="3" max="3" width="42.42578125" style="4" customWidth="1"/>
    <col min="4" max="4" width="29" style="4" customWidth="1"/>
    <col min="5" max="6" width="11.28515625" style="4" customWidth="1"/>
    <col min="7" max="9" width="9.140625" style="4"/>
    <col min="10" max="13" width="12.85546875" style="4" customWidth="1"/>
    <col min="14" max="14" width="13.28515625" style="4" customWidth="1"/>
    <col min="15" max="16384" width="9.140625" style="4"/>
  </cols>
  <sheetData>
    <row r="1" spans="1:19" x14ac:dyDescent="0.25">
      <c r="I1" s="22"/>
      <c r="J1" s="22"/>
      <c r="K1" s="5"/>
      <c r="L1" s="5"/>
      <c r="M1" s="5"/>
    </row>
    <row r="2" spans="1:19" x14ac:dyDescent="0.25">
      <c r="I2" s="5"/>
      <c r="J2" s="5"/>
      <c r="K2" s="5"/>
      <c r="L2" s="5"/>
      <c r="M2" s="5"/>
    </row>
    <row r="3" spans="1:19" x14ac:dyDescent="0.25">
      <c r="A3" s="32" t="s">
        <v>62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9" x14ac:dyDescent="0.25">
      <c r="A4" s="32" t="s">
        <v>63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9" x14ac:dyDescent="0.25">
      <c r="A5" s="32" t="s">
        <v>52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</row>
    <row r="7" spans="1:19" ht="36.75" customHeight="1" x14ac:dyDescent="0.25">
      <c r="A7" s="33" t="s">
        <v>47</v>
      </c>
      <c r="B7" s="33" t="s">
        <v>0</v>
      </c>
      <c r="C7" s="33" t="s">
        <v>1</v>
      </c>
      <c r="D7" s="33" t="s">
        <v>2</v>
      </c>
      <c r="E7" s="25" t="s">
        <v>3</v>
      </c>
      <c r="F7" s="33" t="s">
        <v>59</v>
      </c>
      <c r="G7" s="38" t="s">
        <v>60</v>
      </c>
      <c r="H7" s="39"/>
      <c r="I7" s="40"/>
      <c r="J7" s="25" t="s">
        <v>43</v>
      </c>
      <c r="K7" s="38" t="s">
        <v>61</v>
      </c>
      <c r="L7" s="39"/>
      <c r="M7" s="40"/>
      <c r="N7" s="25" t="s">
        <v>43</v>
      </c>
    </row>
    <row r="8" spans="1:19" ht="15.75" x14ac:dyDescent="0.25">
      <c r="A8" s="34"/>
      <c r="B8" s="34"/>
      <c r="C8" s="34"/>
      <c r="D8" s="34"/>
      <c r="E8" s="25"/>
      <c r="F8" s="34"/>
      <c r="G8" s="12" t="s">
        <v>44</v>
      </c>
      <c r="H8" s="13" t="s">
        <v>45</v>
      </c>
      <c r="I8" s="13" t="s">
        <v>46</v>
      </c>
      <c r="J8" s="25"/>
      <c r="K8" s="12" t="s">
        <v>44</v>
      </c>
      <c r="L8" s="13" t="s">
        <v>45</v>
      </c>
      <c r="M8" s="13" t="s">
        <v>46</v>
      </c>
      <c r="N8" s="25"/>
    </row>
    <row r="9" spans="1:19" ht="23.25" customHeight="1" x14ac:dyDescent="0.25">
      <c r="A9" s="26" t="s">
        <v>4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</row>
    <row r="10" spans="1:19" ht="30" customHeight="1" x14ac:dyDescent="0.25">
      <c r="A10" s="3">
        <v>1</v>
      </c>
      <c r="B10" s="6" t="s">
        <v>5</v>
      </c>
      <c r="C10" s="2" t="s">
        <v>6</v>
      </c>
      <c r="D10" s="1" t="s">
        <v>7</v>
      </c>
      <c r="E10" s="1" t="s">
        <v>8</v>
      </c>
      <c r="F10" s="23">
        <f>РАСЧЁТ!G10</f>
        <v>8788.1</v>
      </c>
      <c r="G10" s="1"/>
      <c r="H10" s="1"/>
      <c r="I10" s="1"/>
      <c r="J10" s="1">
        <f>SUM(G10:I10)</f>
        <v>0</v>
      </c>
      <c r="K10" s="1"/>
      <c r="L10" s="1"/>
      <c r="M10" s="1"/>
      <c r="N10" s="20">
        <f>SUM(K10:M10)</f>
        <v>0</v>
      </c>
    </row>
    <row r="11" spans="1:19" ht="31.5" x14ac:dyDescent="0.25">
      <c r="A11" s="3">
        <v>2</v>
      </c>
      <c r="B11" s="6" t="s">
        <v>9</v>
      </c>
      <c r="C11" s="2" t="s">
        <v>10</v>
      </c>
      <c r="D11" s="1" t="s">
        <v>7</v>
      </c>
      <c r="E11" s="1" t="s">
        <v>8</v>
      </c>
      <c r="F11" s="23">
        <f>РАСЧЁТ!G11</f>
        <v>8788.1</v>
      </c>
      <c r="G11" s="1"/>
      <c r="H11" s="1">
        <f>ROUND(P11/$R$11*$S$11,0)</f>
        <v>195</v>
      </c>
      <c r="I11" s="1">
        <f>ROUND(Q11/$R$11*$S$11,0)</f>
        <v>2155</v>
      </c>
      <c r="J11" s="1">
        <f t="shared" ref="J11:J21" si="0">SUM(G11:I11)</f>
        <v>2350</v>
      </c>
      <c r="K11" s="1"/>
      <c r="L11" s="1">
        <f>ROUND(H11*F11/1000,2)</f>
        <v>1713.68</v>
      </c>
      <c r="M11" s="1">
        <f>ROUND(F11*I11/1000,2)</f>
        <v>18938.36</v>
      </c>
      <c r="N11" s="20">
        <f t="shared" ref="N11:N21" si="1">SUM(K11:M11)</f>
        <v>20652.04</v>
      </c>
      <c r="P11" s="4">
        <v>146</v>
      </c>
      <c r="Q11" s="4">
        <v>1617</v>
      </c>
      <c r="R11" s="4">
        <f>SUM(P11:Q11)</f>
        <v>1763</v>
      </c>
      <c r="S11" s="4">
        <v>2350</v>
      </c>
    </row>
    <row r="12" spans="1:19" ht="31.5" x14ac:dyDescent="0.25">
      <c r="A12" s="3">
        <v>3</v>
      </c>
      <c r="B12" s="6" t="s">
        <v>11</v>
      </c>
      <c r="C12" s="2" t="s">
        <v>12</v>
      </c>
      <c r="D12" s="1" t="s">
        <v>7</v>
      </c>
      <c r="E12" s="1" t="s">
        <v>8</v>
      </c>
      <c r="F12" s="23">
        <f>РАСЧЁТ!G12</f>
        <v>9227.5</v>
      </c>
      <c r="G12" s="1"/>
      <c r="H12" s="1">
        <f>ROUND(P12/$R$12*$S$12,0)</f>
        <v>330</v>
      </c>
      <c r="I12" s="1">
        <f>ROUND(Q12/$R$12*$S$12,0)</f>
        <v>2695</v>
      </c>
      <c r="J12" s="1">
        <f t="shared" si="0"/>
        <v>3025</v>
      </c>
      <c r="K12" s="1"/>
      <c r="L12" s="1">
        <f t="shared" ref="L12:L21" si="2">ROUND(H12*F12/1000,2)</f>
        <v>3045.08</v>
      </c>
      <c r="M12" s="1">
        <f t="shared" ref="M12:M21" si="3">ROUND(F12*I12/1000,2)</f>
        <v>24868.11</v>
      </c>
      <c r="N12" s="20">
        <f t="shared" si="1"/>
        <v>27913.190000000002</v>
      </c>
      <c r="P12" s="4">
        <v>192</v>
      </c>
      <c r="Q12" s="4">
        <v>1566</v>
      </c>
      <c r="R12" s="4">
        <f>SUM(P12:Q12)</f>
        <v>1758</v>
      </c>
      <c r="S12" s="4">
        <v>3025</v>
      </c>
    </row>
    <row r="13" spans="1:19" ht="34.5" customHeight="1" x14ac:dyDescent="0.25">
      <c r="A13" s="3">
        <v>4</v>
      </c>
      <c r="B13" s="6" t="s">
        <v>13</v>
      </c>
      <c r="C13" s="2" t="s">
        <v>14</v>
      </c>
      <c r="D13" s="1" t="s">
        <v>7</v>
      </c>
      <c r="E13" s="1" t="s">
        <v>8</v>
      </c>
      <c r="F13" s="23">
        <f>РАСЧЁТ!G13</f>
        <v>9491.1</v>
      </c>
      <c r="G13" s="1"/>
      <c r="H13" s="1"/>
      <c r="I13" s="1">
        <v>600</v>
      </c>
      <c r="J13" s="1">
        <f t="shared" si="0"/>
        <v>600</v>
      </c>
      <c r="K13" s="1"/>
      <c r="L13" s="1">
        <f t="shared" si="2"/>
        <v>0</v>
      </c>
      <c r="M13" s="1">
        <f t="shared" si="3"/>
        <v>5694.66</v>
      </c>
      <c r="N13" s="20">
        <f t="shared" si="1"/>
        <v>5694.66</v>
      </c>
    </row>
    <row r="14" spans="1:19" ht="15.75" x14ac:dyDescent="0.25">
      <c r="A14" s="3">
        <v>5</v>
      </c>
      <c r="B14" s="6" t="s">
        <v>15</v>
      </c>
      <c r="C14" s="2" t="s">
        <v>16</v>
      </c>
      <c r="D14" s="1" t="s">
        <v>17</v>
      </c>
      <c r="E14" s="1" t="s">
        <v>8</v>
      </c>
      <c r="F14" s="23">
        <f>РАСЧЁТ!G14</f>
        <v>8085.1</v>
      </c>
      <c r="G14" s="1"/>
      <c r="H14" s="1"/>
      <c r="I14" s="1">
        <v>150</v>
      </c>
      <c r="J14" s="1">
        <f t="shared" si="0"/>
        <v>150</v>
      </c>
      <c r="K14" s="1"/>
      <c r="L14" s="1">
        <f t="shared" si="2"/>
        <v>0</v>
      </c>
      <c r="M14" s="1">
        <f t="shared" si="3"/>
        <v>1212.77</v>
      </c>
      <c r="N14" s="20">
        <f t="shared" si="1"/>
        <v>1212.77</v>
      </c>
    </row>
    <row r="15" spans="1:19" ht="32.25" customHeight="1" x14ac:dyDescent="0.25">
      <c r="A15" s="3">
        <v>6</v>
      </c>
      <c r="B15" s="6" t="s">
        <v>18</v>
      </c>
      <c r="C15" s="2" t="s">
        <v>19</v>
      </c>
      <c r="D15" s="1" t="s">
        <v>17</v>
      </c>
      <c r="E15" s="1" t="s">
        <v>8</v>
      </c>
      <c r="F15" s="23">
        <f>РАСЧЁТ!G15</f>
        <v>24255.200000000001</v>
      </c>
      <c r="G15" s="1"/>
      <c r="H15" s="1"/>
      <c r="I15" s="1"/>
      <c r="J15" s="1">
        <f t="shared" si="0"/>
        <v>0</v>
      </c>
      <c r="K15" s="1"/>
      <c r="L15" s="1">
        <f t="shared" si="2"/>
        <v>0</v>
      </c>
      <c r="M15" s="1">
        <f t="shared" si="3"/>
        <v>0</v>
      </c>
      <c r="N15" s="20">
        <f t="shared" si="1"/>
        <v>0</v>
      </c>
    </row>
    <row r="16" spans="1:19" ht="21.75" customHeight="1" x14ac:dyDescent="0.25">
      <c r="A16" s="3">
        <v>7</v>
      </c>
      <c r="B16" s="6" t="s">
        <v>20</v>
      </c>
      <c r="C16" s="2" t="s">
        <v>21</v>
      </c>
      <c r="D16" s="1" t="s">
        <v>17</v>
      </c>
      <c r="E16" s="1" t="s">
        <v>8</v>
      </c>
      <c r="F16" s="23">
        <f>РАСЧЁТ!G16</f>
        <v>25309.7</v>
      </c>
      <c r="G16" s="1"/>
      <c r="H16" s="1"/>
      <c r="I16" s="1"/>
      <c r="J16" s="1">
        <f t="shared" si="0"/>
        <v>0</v>
      </c>
      <c r="K16" s="1"/>
      <c r="L16" s="1">
        <f t="shared" si="2"/>
        <v>0</v>
      </c>
      <c r="M16" s="1">
        <f t="shared" si="3"/>
        <v>0</v>
      </c>
      <c r="N16" s="20">
        <f t="shared" si="1"/>
        <v>0</v>
      </c>
    </row>
    <row r="17" spans="1:14" ht="15.75" x14ac:dyDescent="0.25">
      <c r="A17" s="3">
        <v>8</v>
      </c>
      <c r="B17" s="6" t="s">
        <v>22</v>
      </c>
      <c r="C17" s="2" t="s">
        <v>23</v>
      </c>
      <c r="D17" s="1" t="s">
        <v>17</v>
      </c>
      <c r="E17" s="1" t="s">
        <v>8</v>
      </c>
      <c r="F17" s="23">
        <f>РАСЧЁТ!G17</f>
        <v>22058.1</v>
      </c>
      <c r="G17" s="1"/>
      <c r="H17" s="1"/>
      <c r="I17" s="1">
        <v>10</v>
      </c>
      <c r="J17" s="1">
        <f t="shared" si="0"/>
        <v>10</v>
      </c>
      <c r="K17" s="1"/>
      <c r="L17" s="1">
        <f t="shared" si="2"/>
        <v>0</v>
      </c>
      <c r="M17" s="1">
        <f t="shared" si="3"/>
        <v>220.58</v>
      </c>
      <c r="N17" s="20">
        <f t="shared" si="1"/>
        <v>220.58</v>
      </c>
    </row>
    <row r="18" spans="1:14" ht="15.75" x14ac:dyDescent="0.25">
      <c r="A18" s="3">
        <v>9</v>
      </c>
      <c r="B18" s="6" t="s">
        <v>24</v>
      </c>
      <c r="C18" s="2" t="s">
        <v>25</v>
      </c>
      <c r="D18" s="1" t="s">
        <v>17</v>
      </c>
      <c r="E18" s="1" t="s">
        <v>8</v>
      </c>
      <c r="F18" s="23">
        <f>РАСЧЁТ!G18</f>
        <v>26452.2</v>
      </c>
      <c r="G18" s="1"/>
      <c r="H18" s="1"/>
      <c r="I18" s="1">
        <v>10</v>
      </c>
      <c r="J18" s="1">
        <f t="shared" si="0"/>
        <v>10</v>
      </c>
      <c r="K18" s="1"/>
      <c r="L18" s="1">
        <f t="shared" si="2"/>
        <v>0</v>
      </c>
      <c r="M18" s="1">
        <f t="shared" si="3"/>
        <v>264.52</v>
      </c>
      <c r="N18" s="20">
        <f t="shared" si="1"/>
        <v>264.52</v>
      </c>
    </row>
    <row r="19" spans="1:14" ht="15.75" x14ac:dyDescent="0.25">
      <c r="A19" s="3">
        <v>10</v>
      </c>
      <c r="B19" s="6" t="s">
        <v>26</v>
      </c>
      <c r="C19" s="2" t="s">
        <v>27</v>
      </c>
      <c r="D19" s="1" t="s">
        <v>17</v>
      </c>
      <c r="E19" s="1" t="s">
        <v>28</v>
      </c>
      <c r="F19" s="23">
        <f>РАСЧЁТ!G19</f>
        <v>45961.8</v>
      </c>
      <c r="G19" s="1"/>
      <c r="H19" s="1"/>
      <c r="I19" s="1">
        <v>20</v>
      </c>
      <c r="J19" s="1">
        <f t="shared" si="0"/>
        <v>20</v>
      </c>
      <c r="K19" s="1"/>
      <c r="L19" s="1">
        <f t="shared" si="2"/>
        <v>0</v>
      </c>
      <c r="M19" s="1">
        <f t="shared" si="3"/>
        <v>919.24</v>
      </c>
      <c r="N19" s="20">
        <f t="shared" si="1"/>
        <v>919.24</v>
      </c>
    </row>
    <row r="20" spans="1:14" ht="31.5" x14ac:dyDescent="0.25">
      <c r="A20" s="3">
        <v>11</v>
      </c>
      <c r="B20" s="6" t="s">
        <v>29</v>
      </c>
      <c r="C20" s="2" t="s">
        <v>30</v>
      </c>
      <c r="D20" s="1" t="s">
        <v>17</v>
      </c>
      <c r="E20" s="1" t="s">
        <v>28</v>
      </c>
      <c r="F20" s="23">
        <f>РАСЧЁТ!G20</f>
        <v>48158.8</v>
      </c>
      <c r="G20" s="1"/>
      <c r="H20" s="1"/>
      <c r="I20" s="1"/>
      <c r="J20" s="1">
        <f t="shared" si="0"/>
        <v>0</v>
      </c>
      <c r="K20" s="1"/>
      <c r="L20" s="1">
        <f t="shared" si="2"/>
        <v>0</v>
      </c>
      <c r="M20" s="1">
        <f t="shared" si="3"/>
        <v>0</v>
      </c>
      <c r="N20" s="20">
        <f t="shared" si="1"/>
        <v>0</v>
      </c>
    </row>
    <row r="21" spans="1:14" ht="15.75" x14ac:dyDescent="0.25">
      <c r="A21" s="3">
        <v>12</v>
      </c>
      <c r="B21" s="6" t="s">
        <v>31</v>
      </c>
      <c r="C21" s="2" t="s">
        <v>32</v>
      </c>
      <c r="D21" s="1" t="s">
        <v>17</v>
      </c>
      <c r="E21" s="1" t="s">
        <v>28</v>
      </c>
      <c r="F21" s="23">
        <f>РАСЧЁТ!G21</f>
        <v>50355.8</v>
      </c>
      <c r="G21" s="1"/>
      <c r="H21" s="1"/>
      <c r="I21" s="1">
        <v>20</v>
      </c>
      <c r="J21" s="1">
        <f t="shared" si="0"/>
        <v>20</v>
      </c>
      <c r="K21" s="1"/>
      <c r="L21" s="1">
        <f t="shared" si="2"/>
        <v>0</v>
      </c>
      <c r="M21" s="1">
        <f t="shared" si="3"/>
        <v>1007.12</v>
      </c>
      <c r="N21" s="20">
        <f t="shared" si="1"/>
        <v>1007.12</v>
      </c>
    </row>
    <row r="22" spans="1:14" s="7" customFormat="1" ht="15.75" x14ac:dyDescent="0.2">
      <c r="A22" s="8"/>
      <c r="B22" s="35" t="s">
        <v>50</v>
      </c>
      <c r="C22" s="36"/>
      <c r="D22" s="36"/>
      <c r="E22" s="37"/>
      <c r="F22" s="9"/>
      <c r="G22" s="10">
        <f>SUM(G10:G21)</f>
        <v>0</v>
      </c>
      <c r="H22" s="10">
        <f t="shared" ref="H22:N22" si="4">SUM(H10:H21)</f>
        <v>525</v>
      </c>
      <c r="I22" s="10">
        <f t="shared" si="4"/>
        <v>5660</v>
      </c>
      <c r="J22" s="10">
        <f t="shared" si="4"/>
        <v>6185</v>
      </c>
      <c r="K22" s="12">
        <f>SUM(K10:K21)</f>
        <v>0</v>
      </c>
      <c r="L22" s="12">
        <f t="shared" si="4"/>
        <v>4758.76</v>
      </c>
      <c r="M22" s="19">
        <f t="shared" si="4"/>
        <v>53125.36</v>
      </c>
      <c r="N22" s="21">
        <f t="shared" si="4"/>
        <v>57884.119999999995</v>
      </c>
    </row>
    <row r="23" spans="1:14" ht="22.5" customHeight="1" x14ac:dyDescent="0.25">
      <c r="A23" s="26" t="s">
        <v>33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spans="1:14" ht="33" customHeight="1" x14ac:dyDescent="0.25">
      <c r="A24" s="3">
        <v>13</v>
      </c>
      <c r="B24" s="6" t="s">
        <v>34</v>
      </c>
      <c r="C24" s="2" t="s">
        <v>35</v>
      </c>
      <c r="D24" s="1" t="s">
        <v>7</v>
      </c>
      <c r="E24" s="1" t="s">
        <v>36</v>
      </c>
      <c r="F24" s="23">
        <f>РАСЧЁТ!G23</f>
        <v>6459.8</v>
      </c>
      <c r="G24" s="1"/>
      <c r="H24" s="1"/>
      <c r="I24" s="1"/>
      <c r="J24" s="1">
        <f>SUM(G24:I24)</f>
        <v>0</v>
      </c>
      <c r="K24" s="1"/>
      <c r="L24" s="1"/>
      <c r="M24" s="1"/>
      <c r="N24" s="20">
        <f>SUM(K24:M24)</f>
        <v>0</v>
      </c>
    </row>
    <row r="25" spans="1:14" ht="31.5" x14ac:dyDescent="0.25">
      <c r="A25" s="3">
        <v>14</v>
      </c>
      <c r="B25" s="6" t="s">
        <v>37</v>
      </c>
      <c r="C25" s="2" t="s">
        <v>38</v>
      </c>
      <c r="D25" s="1" t="s">
        <v>17</v>
      </c>
      <c r="E25" s="1" t="s">
        <v>36</v>
      </c>
      <c r="F25" s="23">
        <f>РАСЧЁТ!G24</f>
        <v>31782.2</v>
      </c>
      <c r="G25" s="1"/>
      <c r="H25" s="1"/>
      <c r="I25" s="1"/>
      <c r="J25" s="1">
        <f t="shared" ref="J25:J27" si="5">SUM(G25:I25)</f>
        <v>0</v>
      </c>
      <c r="K25" s="1"/>
      <c r="L25" s="1">
        <f>ROUND(H25*F25/1000,2)</f>
        <v>0</v>
      </c>
      <c r="M25" s="1">
        <f>ROUND(F25*I25/1000,2)</f>
        <v>0</v>
      </c>
      <c r="N25" s="20">
        <f t="shared" ref="N25:N27" si="6">SUM(K25:M25)</f>
        <v>0</v>
      </c>
    </row>
    <row r="26" spans="1:14" ht="46.5" customHeight="1" x14ac:dyDescent="0.25">
      <c r="A26" s="3">
        <v>15</v>
      </c>
      <c r="B26" s="6" t="s">
        <v>39</v>
      </c>
      <c r="C26" s="2" t="s">
        <v>40</v>
      </c>
      <c r="D26" s="1" t="s">
        <v>7</v>
      </c>
      <c r="E26" s="1" t="s">
        <v>36</v>
      </c>
      <c r="F26" s="23">
        <f>РАСЧЁТ!G25</f>
        <v>39409.9</v>
      </c>
      <c r="G26" s="1">
        <v>183</v>
      </c>
      <c r="H26" s="1"/>
      <c r="I26" s="1"/>
      <c r="J26" s="1">
        <f t="shared" si="5"/>
        <v>183</v>
      </c>
      <c r="K26" s="1">
        <f>ROUND(G26*F26/1000,2)</f>
        <v>7212.01</v>
      </c>
      <c r="L26" s="1">
        <f t="shared" ref="L26:L27" si="7">ROUND(H26*F26/1000,2)</f>
        <v>0</v>
      </c>
      <c r="M26" s="1">
        <f t="shared" ref="M26:M27" si="8">ROUND(F26*I26/1000,2)</f>
        <v>0</v>
      </c>
      <c r="N26" s="20">
        <f t="shared" si="6"/>
        <v>7212.01</v>
      </c>
    </row>
    <row r="27" spans="1:14" ht="31.5" x14ac:dyDescent="0.25">
      <c r="A27" s="3">
        <v>16</v>
      </c>
      <c r="B27" s="6" t="s">
        <v>41</v>
      </c>
      <c r="C27" s="2" t="s">
        <v>42</v>
      </c>
      <c r="D27" s="1" t="s">
        <v>7</v>
      </c>
      <c r="E27" s="1" t="s">
        <v>36</v>
      </c>
      <c r="F27" s="23">
        <f>РАСЧЁТ!G26</f>
        <v>42956.800000000003</v>
      </c>
      <c r="G27" s="1">
        <v>913</v>
      </c>
      <c r="H27" s="1"/>
      <c r="I27" s="1"/>
      <c r="J27" s="1">
        <f t="shared" si="5"/>
        <v>913</v>
      </c>
      <c r="K27" s="1">
        <f>ROUND(G27*F27/1000,2)</f>
        <v>39219.56</v>
      </c>
      <c r="L27" s="1">
        <f t="shared" si="7"/>
        <v>0</v>
      </c>
      <c r="M27" s="1">
        <f t="shared" si="8"/>
        <v>0</v>
      </c>
      <c r="N27" s="20">
        <f t="shared" si="6"/>
        <v>39219.56</v>
      </c>
    </row>
    <row r="28" spans="1:14" ht="18" customHeight="1" x14ac:dyDescent="0.25">
      <c r="A28" s="11"/>
      <c r="B28" s="35" t="s">
        <v>49</v>
      </c>
      <c r="C28" s="36"/>
      <c r="D28" s="36"/>
      <c r="E28" s="37"/>
      <c r="F28" s="9"/>
      <c r="G28" s="10">
        <f>SUM(G24:G27)</f>
        <v>1096</v>
      </c>
      <c r="H28" s="10">
        <f>SUM(H24:H27)</f>
        <v>0</v>
      </c>
      <c r="I28" s="10">
        <f t="shared" ref="I28:J28" si="9">SUM(I24:I27)</f>
        <v>0</v>
      </c>
      <c r="J28" s="10">
        <f t="shared" si="9"/>
        <v>1096</v>
      </c>
      <c r="K28" s="12">
        <f>SUM(K24:K27)</f>
        <v>46431.57</v>
      </c>
      <c r="L28" s="12">
        <f>SUM(L24:L27)</f>
        <v>0</v>
      </c>
      <c r="M28" s="12">
        <f t="shared" ref="M28:N28" si="10">SUM(M24:M27)</f>
        <v>0</v>
      </c>
      <c r="N28" s="21">
        <f t="shared" si="10"/>
        <v>46431.57</v>
      </c>
    </row>
    <row r="29" spans="1:14" ht="18" customHeight="1" x14ac:dyDescent="0.25">
      <c r="A29" s="11"/>
      <c r="B29" s="35" t="s">
        <v>48</v>
      </c>
      <c r="C29" s="36"/>
      <c r="D29" s="36"/>
      <c r="E29" s="37"/>
      <c r="F29" s="9"/>
      <c r="G29" s="10">
        <f t="shared" ref="G29:N29" si="11">G28+G22</f>
        <v>1096</v>
      </c>
      <c r="H29" s="10">
        <f t="shared" si="11"/>
        <v>525</v>
      </c>
      <c r="I29" s="10">
        <f t="shared" si="11"/>
        <v>5660</v>
      </c>
      <c r="J29" s="10">
        <f t="shared" si="11"/>
        <v>7281</v>
      </c>
      <c r="K29" s="12">
        <f t="shared" si="11"/>
        <v>46431.57</v>
      </c>
      <c r="L29" s="12">
        <f t="shared" si="11"/>
        <v>4758.76</v>
      </c>
      <c r="M29" s="12">
        <f t="shared" si="11"/>
        <v>53125.36</v>
      </c>
      <c r="N29" s="21">
        <f t="shared" si="11"/>
        <v>104315.69</v>
      </c>
    </row>
    <row r="30" spans="1:14" ht="15.75" x14ac:dyDescent="0.25">
      <c r="K30" s="24">
        <f>K29+'деньги БАЛТИЙСКАЯ МК'!K29</f>
        <v>46431.57</v>
      </c>
      <c r="L30" s="24">
        <f>L29+'деньги БАЛТИЙСКАЯ МК'!L29</f>
        <v>5167.6900000000005</v>
      </c>
      <c r="M30" s="24">
        <f>M29+'деньги БАЛТИЙСКАЯ МК'!M29</f>
        <v>53125.36</v>
      </c>
      <c r="N30" s="24">
        <f>N29+'деньги БАЛТИЙСКАЯ МК'!N29</f>
        <v>104724.62</v>
      </c>
    </row>
    <row r="32" spans="1:14" x14ac:dyDescent="0.25">
      <c r="K32" s="4">
        <v>46431.57</v>
      </c>
      <c r="L32" s="4">
        <v>4758.76</v>
      </c>
      <c r="M32" s="4">
        <v>53284.07</v>
      </c>
      <c r="N32" s="4">
        <v>104474.4</v>
      </c>
    </row>
    <row r="33" spans="11:14" x14ac:dyDescent="0.25">
      <c r="K33" s="4">
        <f>K32-K29</f>
        <v>0</v>
      </c>
      <c r="L33" s="4">
        <f t="shared" ref="L33:N33" si="12">L32-L29</f>
        <v>0</v>
      </c>
      <c r="M33" s="4">
        <f t="shared" si="12"/>
        <v>158.70999999999913</v>
      </c>
      <c r="N33" s="4">
        <f t="shared" si="12"/>
        <v>158.70999999999185</v>
      </c>
    </row>
  </sheetData>
  <mergeCells count="18">
    <mergeCell ref="A3:N3"/>
    <mergeCell ref="A4:N4"/>
    <mergeCell ref="A5:N5"/>
    <mergeCell ref="J7:J8"/>
    <mergeCell ref="B28:E28"/>
    <mergeCell ref="A23:N23"/>
    <mergeCell ref="A9:N9"/>
    <mergeCell ref="F7:F8"/>
    <mergeCell ref="K7:M7"/>
    <mergeCell ref="N7:N8"/>
    <mergeCell ref="B29:E29"/>
    <mergeCell ref="B22:E22"/>
    <mergeCell ref="G7:I7"/>
    <mergeCell ref="A7:A8"/>
    <mergeCell ref="B7:B8"/>
    <mergeCell ref="C7:C8"/>
    <mergeCell ref="D7:D8"/>
    <mergeCell ref="E7:E8"/>
  </mergeCells>
  <pageMargins left="0.70866141732283472" right="0.31496062992125984" top="0.74803149606299213" bottom="0.35433070866141736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view="pageBreakPreview" zoomScale="80" zoomScaleNormal="100" zoomScaleSheetLayoutView="80" workbookViewId="0">
      <selection activeCell="G10" sqref="G10"/>
    </sheetView>
  </sheetViews>
  <sheetFormatPr defaultRowHeight="15" x14ac:dyDescent="0.25"/>
  <cols>
    <col min="1" max="1" width="5.85546875" style="4" customWidth="1"/>
    <col min="2" max="2" width="16.28515625" style="4" customWidth="1"/>
    <col min="3" max="3" width="35.5703125" style="4" customWidth="1"/>
    <col min="4" max="4" width="28.5703125" style="4" customWidth="1"/>
    <col min="5" max="6" width="11.28515625" style="4" customWidth="1"/>
    <col min="7" max="9" width="9.140625" style="4"/>
    <col min="10" max="13" width="12.85546875" style="4" customWidth="1"/>
    <col min="14" max="14" width="13.28515625" style="4" customWidth="1"/>
    <col min="15" max="16384" width="9.140625" style="4"/>
  </cols>
  <sheetData>
    <row r="1" spans="1:19" x14ac:dyDescent="0.25">
      <c r="I1" s="22"/>
      <c r="J1" s="22"/>
      <c r="K1" s="16"/>
      <c r="L1" s="16"/>
      <c r="M1" s="16"/>
    </row>
    <row r="2" spans="1:19" x14ac:dyDescent="0.25">
      <c r="I2" s="16"/>
      <c r="J2" s="16"/>
      <c r="K2" s="16"/>
      <c r="L2" s="16"/>
      <c r="M2" s="16"/>
    </row>
    <row r="3" spans="1:19" x14ac:dyDescent="0.25">
      <c r="A3" s="32" t="s">
        <v>62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9" x14ac:dyDescent="0.25">
      <c r="A4" s="32" t="s">
        <v>63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9" x14ac:dyDescent="0.25">
      <c r="A5" s="32" t="s">
        <v>64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</row>
    <row r="7" spans="1:19" ht="36.75" customHeight="1" x14ac:dyDescent="0.25">
      <c r="A7" s="33" t="s">
        <v>47</v>
      </c>
      <c r="B7" s="33" t="s">
        <v>0</v>
      </c>
      <c r="C7" s="33" t="s">
        <v>1</v>
      </c>
      <c r="D7" s="33" t="s">
        <v>2</v>
      </c>
      <c r="E7" s="25" t="s">
        <v>3</v>
      </c>
      <c r="F7" s="33" t="s">
        <v>59</v>
      </c>
      <c r="G7" s="38" t="s">
        <v>60</v>
      </c>
      <c r="H7" s="39"/>
      <c r="I7" s="40"/>
      <c r="J7" s="25" t="s">
        <v>43</v>
      </c>
      <c r="K7" s="38" t="s">
        <v>61</v>
      </c>
      <c r="L7" s="39"/>
      <c r="M7" s="40"/>
      <c r="N7" s="25" t="s">
        <v>43</v>
      </c>
    </row>
    <row r="8" spans="1:19" ht="15.75" x14ac:dyDescent="0.25">
      <c r="A8" s="34"/>
      <c r="B8" s="34"/>
      <c r="C8" s="34"/>
      <c r="D8" s="34"/>
      <c r="E8" s="25"/>
      <c r="F8" s="34"/>
      <c r="G8" s="14" t="s">
        <v>44</v>
      </c>
      <c r="H8" s="17" t="s">
        <v>45</v>
      </c>
      <c r="I8" s="17" t="s">
        <v>46</v>
      </c>
      <c r="J8" s="25"/>
      <c r="K8" s="14" t="s">
        <v>44</v>
      </c>
      <c r="L8" s="17" t="s">
        <v>45</v>
      </c>
      <c r="M8" s="17" t="s">
        <v>46</v>
      </c>
      <c r="N8" s="25"/>
    </row>
    <row r="9" spans="1:19" ht="23.25" customHeight="1" x14ac:dyDescent="0.25">
      <c r="A9" s="26" t="s">
        <v>4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</row>
    <row r="10" spans="1:19" ht="35.25" customHeight="1" x14ac:dyDescent="0.25">
      <c r="A10" s="3">
        <v>1</v>
      </c>
      <c r="B10" s="6" t="s">
        <v>5</v>
      </c>
      <c r="C10" s="2" t="s">
        <v>6</v>
      </c>
      <c r="D10" s="1" t="s">
        <v>7</v>
      </c>
      <c r="E10" s="1" t="s">
        <v>8</v>
      </c>
      <c r="F10" s="23">
        <v>5679.55</v>
      </c>
      <c r="G10" s="1"/>
      <c r="H10" s="1"/>
      <c r="I10" s="1"/>
      <c r="J10" s="1">
        <f>SUM(G10:I10)</f>
        <v>0</v>
      </c>
      <c r="K10" s="1"/>
      <c r="L10" s="1"/>
      <c r="M10" s="1"/>
      <c r="N10" s="20">
        <f>SUM(K10:M10)</f>
        <v>0</v>
      </c>
    </row>
    <row r="11" spans="1:19" ht="31.5" x14ac:dyDescent="0.25">
      <c r="A11" s="3">
        <v>2</v>
      </c>
      <c r="B11" s="6" t="s">
        <v>9</v>
      </c>
      <c r="C11" s="2" t="s">
        <v>10</v>
      </c>
      <c r="D11" s="1" t="s">
        <v>7</v>
      </c>
      <c r="E11" s="1" t="s">
        <v>8</v>
      </c>
      <c r="F11" s="23">
        <v>5679.55</v>
      </c>
      <c r="G11" s="1"/>
      <c r="H11" s="1">
        <v>72</v>
      </c>
      <c r="I11" s="1"/>
      <c r="J11" s="1">
        <f t="shared" ref="J11:J21" si="0">SUM(G11:I11)</f>
        <v>72</v>
      </c>
      <c r="K11" s="1"/>
      <c r="L11" s="1">
        <f>ROUND(H11*F11/1000,2)</f>
        <v>408.93</v>
      </c>
      <c r="M11" s="1">
        <f>ROUND(F11*I11/1000,2)</f>
        <v>0</v>
      </c>
      <c r="N11" s="20">
        <f t="shared" ref="N11:N21" si="1">SUM(K11:M11)</f>
        <v>408.93</v>
      </c>
      <c r="P11" s="4">
        <v>146</v>
      </c>
      <c r="Q11" s="4">
        <v>1617</v>
      </c>
      <c r="R11" s="4">
        <f>SUM(P11:Q11)</f>
        <v>1763</v>
      </c>
      <c r="S11" s="4">
        <v>2350</v>
      </c>
    </row>
    <row r="12" spans="1:19" ht="31.5" x14ac:dyDescent="0.25">
      <c r="A12" s="3">
        <v>3</v>
      </c>
      <c r="B12" s="6" t="s">
        <v>11</v>
      </c>
      <c r="C12" s="2" t="s">
        <v>12</v>
      </c>
      <c r="D12" s="1" t="s">
        <v>7</v>
      </c>
      <c r="E12" s="1" t="s">
        <v>8</v>
      </c>
      <c r="F12" s="23">
        <v>5963.53</v>
      </c>
      <c r="G12" s="1"/>
      <c r="H12" s="1"/>
      <c r="I12" s="1"/>
      <c r="J12" s="1">
        <f t="shared" si="0"/>
        <v>0</v>
      </c>
      <c r="K12" s="1"/>
      <c r="L12" s="1">
        <f t="shared" ref="L12:L21" si="2">ROUND(H12*F12/1000,2)</f>
        <v>0</v>
      </c>
      <c r="M12" s="1">
        <f t="shared" ref="M12:M21" si="3">ROUND(F12*I12/1000,2)</f>
        <v>0</v>
      </c>
      <c r="N12" s="20">
        <f t="shared" si="1"/>
        <v>0</v>
      </c>
      <c r="P12" s="4">
        <v>192</v>
      </c>
      <c r="Q12" s="4">
        <v>1566</v>
      </c>
      <c r="R12" s="4">
        <f>SUM(P12:Q12)</f>
        <v>1758</v>
      </c>
      <c r="S12" s="4">
        <v>3025</v>
      </c>
    </row>
    <row r="13" spans="1:19" ht="33.75" customHeight="1" x14ac:dyDescent="0.25">
      <c r="A13" s="3">
        <v>4</v>
      </c>
      <c r="B13" s="6" t="s">
        <v>13</v>
      </c>
      <c r="C13" s="2" t="s">
        <v>14</v>
      </c>
      <c r="D13" s="1" t="s">
        <v>7</v>
      </c>
      <c r="E13" s="1" t="s">
        <v>8</v>
      </c>
      <c r="F13" s="23">
        <v>6133.91</v>
      </c>
      <c r="G13" s="1"/>
      <c r="H13" s="1"/>
      <c r="I13" s="1"/>
      <c r="J13" s="1">
        <f t="shared" si="0"/>
        <v>0</v>
      </c>
      <c r="K13" s="1"/>
      <c r="L13" s="1">
        <f t="shared" si="2"/>
        <v>0</v>
      </c>
      <c r="M13" s="1">
        <f t="shared" si="3"/>
        <v>0</v>
      </c>
      <c r="N13" s="20">
        <f t="shared" si="1"/>
        <v>0</v>
      </c>
    </row>
    <row r="14" spans="1:19" ht="15.75" x14ac:dyDescent="0.25">
      <c r="A14" s="3">
        <v>5</v>
      </c>
      <c r="B14" s="6" t="s">
        <v>15</v>
      </c>
      <c r="C14" s="2" t="s">
        <v>16</v>
      </c>
      <c r="D14" s="1" t="s">
        <v>17</v>
      </c>
      <c r="E14" s="1" t="s">
        <v>8</v>
      </c>
      <c r="F14" s="23"/>
      <c r="G14" s="1"/>
      <c r="H14" s="1"/>
      <c r="I14" s="1"/>
      <c r="J14" s="1">
        <f t="shared" si="0"/>
        <v>0</v>
      </c>
      <c r="K14" s="1"/>
      <c r="L14" s="1">
        <f t="shared" si="2"/>
        <v>0</v>
      </c>
      <c r="M14" s="1">
        <f t="shared" si="3"/>
        <v>0</v>
      </c>
      <c r="N14" s="20">
        <f t="shared" si="1"/>
        <v>0</v>
      </c>
    </row>
    <row r="15" spans="1:19" ht="31.5" x14ac:dyDescent="0.25">
      <c r="A15" s="3">
        <v>6</v>
      </c>
      <c r="B15" s="6" t="s">
        <v>18</v>
      </c>
      <c r="C15" s="2" t="s">
        <v>19</v>
      </c>
      <c r="D15" s="1" t="s">
        <v>17</v>
      </c>
      <c r="E15" s="1" t="s">
        <v>8</v>
      </c>
      <c r="F15" s="23"/>
      <c r="G15" s="1"/>
      <c r="H15" s="1"/>
      <c r="I15" s="1"/>
      <c r="J15" s="1">
        <f t="shared" si="0"/>
        <v>0</v>
      </c>
      <c r="K15" s="1"/>
      <c r="L15" s="1">
        <f t="shared" si="2"/>
        <v>0</v>
      </c>
      <c r="M15" s="1">
        <f t="shared" si="3"/>
        <v>0</v>
      </c>
      <c r="N15" s="20">
        <f t="shared" si="1"/>
        <v>0</v>
      </c>
    </row>
    <row r="16" spans="1:19" ht="21.75" customHeight="1" x14ac:dyDescent="0.25">
      <c r="A16" s="3">
        <v>7</v>
      </c>
      <c r="B16" s="6" t="s">
        <v>20</v>
      </c>
      <c r="C16" s="2" t="s">
        <v>21</v>
      </c>
      <c r="D16" s="1" t="s">
        <v>17</v>
      </c>
      <c r="E16" s="1" t="s">
        <v>8</v>
      </c>
      <c r="F16" s="23"/>
      <c r="G16" s="1"/>
      <c r="H16" s="1"/>
      <c r="I16" s="1"/>
      <c r="J16" s="1">
        <f t="shared" si="0"/>
        <v>0</v>
      </c>
      <c r="K16" s="1"/>
      <c r="L16" s="1">
        <f t="shared" si="2"/>
        <v>0</v>
      </c>
      <c r="M16" s="1">
        <f t="shared" si="3"/>
        <v>0</v>
      </c>
      <c r="N16" s="20">
        <f t="shared" si="1"/>
        <v>0</v>
      </c>
    </row>
    <row r="17" spans="1:14" ht="15.75" x14ac:dyDescent="0.25">
      <c r="A17" s="3">
        <v>8</v>
      </c>
      <c r="B17" s="6" t="s">
        <v>22</v>
      </c>
      <c r="C17" s="2" t="s">
        <v>23</v>
      </c>
      <c r="D17" s="1" t="s">
        <v>17</v>
      </c>
      <c r="E17" s="1" t="s">
        <v>8</v>
      </c>
      <c r="F17" s="23"/>
      <c r="G17" s="1"/>
      <c r="H17" s="1"/>
      <c r="I17" s="1"/>
      <c r="J17" s="1">
        <f t="shared" si="0"/>
        <v>0</v>
      </c>
      <c r="K17" s="1"/>
      <c r="L17" s="1">
        <f t="shared" si="2"/>
        <v>0</v>
      </c>
      <c r="M17" s="1">
        <f t="shared" si="3"/>
        <v>0</v>
      </c>
      <c r="N17" s="20">
        <f t="shared" si="1"/>
        <v>0</v>
      </c>
    </row>
    <row r="18" spans="1:14" ht="15.75" x14ac:dyDescent="0.25">
      <c r="A18" s="3">
        <v>9</v>
      </c>
      <c r="B18" s="6" t="s">
        <v>24</v>
      </c>
      <c r="C18" s="2" t="s">
        <v>25</v>
      </c>
      <c r="D18" s="1" t="s">
        <v>17</v>
      </c>
      <c r="E18" s="1" t="s">
        <v>8</v>
      </c>
      <c r="F18" s="23"/>
      <c r="G18" s="1"/>
      <c r="H18" s="1"/>
      <c r="I18" s="1"/>
      <c r="J18" s="1">
        <f t="shared" si="0"/>
        <v>0</v>
      </c>
      <c r="K18" s="1"/>
      <c r="L18" s="1">
        <f t="shared" si="2"/>
        <v>0</v>
      </c>
      <c r="M18" s="1">
        <f t="shared" si="3"/>
        <v>0</v>
      </c>
      <c r="N18" s="20">
        <f t="shared" si="1"/>
        <v>0</v>
      </c>
    </row>
    <row r="19" spans="1:14" ht="15.75" x14ac:dyDescent="0.25">
      <c r="A19" s="3">
        <v>10</v>
      </c>
      <c r="B19" s="6" t="s">
        <v>26</v>
      </c>
      <c r="C19" s="2" t="s">
        <v>27</v>
      </c>
      <c r="D19" s="1" t="s">
        <v>17</v>
      </c>
      <c r="E19" s="1" t="s">
        <v>28</v>
      </c>
      <c r="F19" s="23"/>
      <c r="G19" s="1"/>
      <c r="H19" s="1"/>
      <c r="I19" s="1"/>
      <c r="J19" s="1">
        <f t="shared" si="0"/>
        <v>0</v>
      </c>
      <c r="K19" s="1"/>
      <c r="L19" s="1">
        <f t="shared" si="2"/>
        <v>0</v>
      </c>
      <c r="M19" s="1">
        <f t="shared" si="3"/>
        <v>0</v>
      </c>
      <c r="N19" s="20">
        <f t="shared" si="1"/>
        <v>0</v>
      </c>
    </row>
    <row r="20" spans="1:14" ht="31.5" x14ac:dyDescent="0.25">
      <c r="A20" s="3">
        <v>11</v>
      </c>
      <c r="B20" s="6" t="s">
        <v>29</v>
      </c>
      <c r="C20" s="2" t="s">
        <v>30</v>
      </c>
      <c r="D20" s="1" t="s">
        <v>17</v>
      </c>
      <c r="E20" s="1" t="s">
        <v>28</v>
      </c>
      <c r="F20" s="23"/>
      <c r="G20" s="1"/>
      <c r="H20" s="1"/>
      <c r="I20" s="1"/>
      <c r="J20" s="1">
        <f t="shared" si="0"/>
        <v>0</v>
      </c>
      <c r="K20" s="1"/>
      <c r="L20" s="1">
        <f t="shared" si="2"/>
        <v>0</v>
      </c>
      <c r="M20" s="1">
        <f t="shared" si="3"/>
        <v>0</v>
      </c>
      <c r="N20" s="20">
        <f t="shared" si="1"/>
        <v>0</v>
      </c>
    </row>
    <row r="21" spans="1:14" ht="31.5" x14ac:dyDescent="0.25">
      <c r="A21" s="3">
        <v>12</v>
      </c>
      <c r="B21" s="6" t="s">
        <v>31</v>
      </c>
      <c r="C21" s="2" t="s">
        <v>32</v>
      </c>
      <c r="D21" s="1" t="s">
        <v>17</v>
      </c>
      <c r="E21" s="1" t="s">
        <v>28</v>
      </c>
      <c r="F21" s="23"/>
      <c r="G21" s="1"/>
      <c r="H21" s="1"/>
      <c r="I21" s="1"/>
      <c r="J21" s="1">
        <f t="shared" si="0"/>
        <v>0</v>
      </c>
      <c r="K21" s="1"/>
      <c r="L21" s="1">
        <f t="shared" si="2"/>
        <v>0</v>
      </c>
      <c r="M21" s="1">
        <f t="shared" si="3"/>
        <v>0</v>
      </c>
      <c r="N21" s="20">
        <f t="shared" si="1"/>
        <v>0</v>
      </c>
    </row>
    <row r="22" spans="1:14" s="7" customFormat="1" ht="15.75" x14ac:dyDescent="0.2">
      <c r="A22" s="18"/>
      <c r="B22" s="35" t="s">
        <v>50</v>
      </c>
      <c r="C22" s="36"/>
      <c r="D22" s="36"/>
      <c r="E22" s="37"/>
      <c r="F22" s="15"/>
      <c r="G22" s="14">
        <f>SUM(G10:G21)</f>
        <v>0</v>
      </c>
      <c r="H22" s="14">
        <f t="shared" ref="H22:N22" si="4">SUM(H10:H21)</f>
        <v>72</v>
      </c>
      <c r="I22" s="14">
        <f t="shared" si="4"/>
        <v>0</v>
      </c>
      <c r="J22" s="14">
        <f t="shared" si="4"/>
        <v>72</v>
      </c>
      <c r="K22" s="14">
        <f>SUM(K10:K21)</f>
        <v>0</v>
      </c>
      <c r="L22" s="14">
        <f t="shared" si="4"/>
        <v>408.93</v>
      </c>
      <c r="M22" s="19">
        <f t="shared" si="4"/>
        <v>0</v>
      </c>
      <c r="N22" s="21">
        <f t="shared" si="4"/>
        <v>408.93</v>
      </c>
    </row>
    <row r="23" spans="1:14" ht="22.5" customHeight="1" x14ac:dyDescent="0.25">
      <c r="A23" s="26" t="s">
        <v>33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spans="1:14" ht="36.75" customHeight="1" x14ac:dyDescent="0.25">
      <c r="A24" s="3">
        <v>13</v>
      </c>
      <c r="B24" s="6" t="s">
        <v>34</v>
      </c>
      <c r="C24" s="2" t="s">
        <v>35</v>
      </c>
      <c r="D24" s="1" t="s">
        <v>7</v>
      </c>
      <c r="E24" s="1" t="s">
        <v>36</v>
      </c>
      <c r="F24" s="23">
        <v>4901.17</v>
      </c>
      <c r="G24" s="1"/>
      <c r="H24" s="1"/>
      <c r="I24" s="1"/>
      <c r="J24" s="1">
        <f>SUM(G24:I24)</f>
        <v>0</v>
      </c>
      <c r="K24" s="1"/>
      <c r="L24" s="1"/>
      <c r="M24" s="1"/>
      <c r="N24" s="20">
        <f>SUM(K24:M24)</f>
        <v>0</v>
      </c>
    </row>
    <row r="25" spans="1:14" ht="31.5" x14ac:dyDescent="0.25">
      <c r="A25" s="3">
        <v>14</v>
      </c>
      <c r="B25" s="6" t="s">
        <v>37</v>
      </c>
      <c r="C25" s="2" t="s">
        <v>38</v>
      </c>
      <c r="D25" s="1" t="s">
        <v>17</v>
      </c>
      <c r="E25" s="1" t="s">
        <v>36</v>
      </c>
      <c r="F25" s="23"/>
      <c r="G25" s="1"/>
      <c r="H25" s="1"/>
      <c r="I25" s="1"/>
      <c r="J25" s="1">
        <f t="shared" ref="J25:J27" si="5">SUM(G25:I25)</f>
        <v>0</v>
      </c>
      <c r="K25" s="1"/>
      <c r="L25" s="1">
        <f>ROUND(H25*F25/1000,2)</f>
        <v>0</v>
      </c>
      <c r="M25" s="1">
        <f>ROUND(F25*I25/1000,2)</f>
        <v>0</v>
      </c>
      <c r="N25" s="20">
        <f t="shared" ref="N25:N27" si="6">SUM(K25:M25)</f>
        <v>0</v>
      </c>
    </row>
    <row r="26" spans="1:14" ht="49.5" customHeight="1" x14ac:dyDescent="0.25">
      <c r="A26" s="3">
        <v>15</v>
      </c>
      <c r="B26" s="6" t="s">
        <v>39</v>
      </c>
      <c r="C26" s="2" t="s">
        <v>40</v>
      </c>
      <c r="D26" s="1" t="s">
        <v>7</v>
      </c>
      <c r="E26" s="1" t="s">
        <v>36</v>
      </c>
      <c r="F26" s="23">
        <v>6077.45</v>
      </c>
      <c r="G26" s="1"/>
      <c r="H26" s="1"/>
      <c r="I26" s="1"/>
      <c r="J26" s="1">
        <f t="shared" si="5"/>
        <v>0</v>
      </c>
      <c r="K26" s="1">
        <f>ROUND(G26*F26/1000,2)</f>
        <v>0</v>
      </c>
      <c r="L26" s="1">
        <f t="shared" ref="L26:L27" si="7">ROUND(H26*F26/1000,2)</f>
        <v>0</v>
      </c>
      <c r="M26" s="1">
        <f t="shared" ref="M26:M27" si="8">ROUND(F26*I26/1000,2)</f>
        <v>0</v>
      </c>
      <c r="N26" s="20">
        <f t="shared" si="6"/>
        <v>0</v>
      </c>
    </row>
    <row r="27" spans="1:14" ht="35.25" customHeight="1" x14ac:dyDescent="0.25">
      <c r="A27" s="3">
        <v>16</v>
      </c>
      <c r="B27" s="6" t="s">
        <v>41</v>
      </c>
      <c r="C27" s="2" t="s">
        <v>42</v>
      </c>
      <c r="D27" s="1" t="s">
        <v>7</v>
      </c>
      <c r="E27" s="1" t="s">
        <v>36</v>
      </c>
      <c r="F27" s="23"/>
      <c r="G27" s="1"/>
      <c r="H27" s="1"/>
      <c r="I27" s="1"/>
      <c r="J27" s="1">
        <f t="shared" si="5"/>
        <v>0</v>
      </c>
      <c r="K27" s="1">
        <f>ROUND(G27*F27/1000,2)</f>
        <v>0</v>
      </c>
      <c r="L27" s="1">
        <f t="shared" si="7"/>
        <v>0</v>
      </c>
      <c r="M27" s="1">
        <f t="shared" si="8"/>
        <v>0</v>
      </c>
      <c r="N27" s="20">
        <f t="shared" si="6"/>
        <v>0</v>
      </c>
    </row>
    <row r="28" spans="1:14" ht="18" customHeight="1" x14ac:dyDescent="0.25">
      <c r="A28" s="11"/>
      <c r="B28" s="35" t="s">
        <v>49</v>
      </c>
      <c r="C28" s="36"/>
      <c r="D28" s="36"/>
      <c r="E28" s="37"/>
      <c r="F28" s="15"/>
      <c r="G28" s="14">
        <f>SUM(G24:G27)</f>
        <v>0</v>
      </c>
      <c r="H28" s="14">
        <f>SUM(H24:H27)</f>
        <v>0</v>
      </c>
      <c r="I28" s="14">
        <f t="shared" ref="I28:J28" si="9">SUM(I24:I27)</f>
        <v>0</v>
      </c>
      <c r="J28" s="14">
        <f t="shared" si="9"/>
        <v>0</v>
      </c>
      <c r="K28" s="14">
        <f>SUM(K24:K27)</f>
        <v>0</v>
      </c>
      <c r="L28" s="14">
        <f>SUM(L24:L27)</f>
        <v>0</v>
      </c>
      <c r="M28" s="14">
        <f t="shared" ref="M28:N28" si="10">SUM(M24:M27)</f>
        <v>0</v>
      </c>
      <c r="N28" s="21">
        <f t="shared" si="10"/>
        <v>0</v>
      </c>
    </row>
    <row r="29" spans="1:14" ht="18" customHeight="1" x14ac:dyDescent="0.25">
      <c r="A29" s="11"/>
      <c r="B29" s="35" t="s">
        <v>48</v>
      </c>
      <c r="C29" s="36"/>
      <c r="D29" s="36"/>
      <c r="E29" s="37"/>
      <c r="F29" s="15"/>
      <c r="G29" s="14">
        <f t="shared" ref="G29:N29" si="11">G28+G22</f>
        <v>0</v>
      </c>
      <c r="H29" s="14">
        <f t="shared" si="11"/>
        <v>72</v>
      </c>
      <c r="I29" s="14">
        <f t="shared" si="11"/>
        <v>0</v>
      </c>
      <c r="J29" s="14">
        <f t="shared" si="11"/>
        <v>72</v>
      </c>
      <c r="K29" s="14">
        <f t="shared" si="11"/>
        <v>0</v>
      </c>
      <c r="L29" s="14">
        <f t="shared" si="11"/>
        <v>408.93</v>
      </c>
      <c r="M29" s="14">
        <f t="shared" si="11"/>
        <v>0</v>
      </c>
      <c r="N29" s="21">
        <f t="shared" si="11"/>
        <v>408.93</v>
      </c>
    </row>
  </sheetData>
  <mergeCells count="18">
    <mergeCell ref="A3:N3"/>
    <mergeCell ref="A4:N4"/>
    <mergeCell ref="A5:N5"/>
    <mergeCell ref="A7:A8"/>
    <mergeCell ref="B7:B8"/>
    <mergeCell ref="C7:C8"/>
    <mergeCell ref="D7:D8"/>
    <mergeCell ref="E7:E8"/>
    <mergeCell ref="F7:F8"/>
    <mergeCell ref="G7:I7"/>
    <mergeCell ref="B28:E28"/>
    <mergeCell ref="B29:E29"/>
    <mergeCell ref="J7:J8"/>
    <mergeCell ref="K7:M7"/>
    <mergeCell ref="N7:N8"/>
    <mergeCell ref="A9:N9"/>
    <mergeCell ref="B22:E22"/>
    <mergeCell ref="A23:N23"/>
  </mergeCells>
  <pageMargins left="0.70866141732283472" right="0.31496062992125984" top="0.74803149606299213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РАСЧЁТ</vt:lpstr>
      <vt:lpstr>деньги МОБ</vt:lpstr>
      <vt:lpstr>деньги БАЛТИЙСКАЯ МК</vt:lpstr>
      <vt:lpstr>'деньги БАЛТИЙСКАЯ МК'!Область_печати</vt:lpstr>
      <vt:lpstr>'деньги МОБ'!Область_печати</vt:lpstr>
      <vt:lpstr>РАСЧЁТ!Область_печати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2020-01-07T07:56:33Z</dcterms:modified>
</cp:coreProperties>
</file>