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4410" windowHeight="10635" tabRatio="806" activeTab="3"/>
  </bookViews>
  <sheets>
    <sheet name="МОБ" sheetId="4" r:id="rId1"/>
    <sheet name="МОЦОМиД" sheetId="5" r:id="rId2"/>
    <sheet name="Городская поликлиника" sheetId="6" r:id="rId3"/>
    <sheet name="Прил_2_Ранжирование" sheetId="8" r:id="rId4"/>
  </sheets>
  <externalReferences>
    <externalReference r:id="rId5"/>
  </externalReferences>
  <definedNames>
    <definedName name="_xlnm._FilterDatabase" localSheetId="2" hidden="1">'Городская поликлиника'!$A$13:$R$46</definedName>
    <definedName name="_xlnm._FilterDatabase" localSheetId="0" hidden="1">МОБ!$A$13:$R$46</definedName>
    <definedName name="_xlnm._FilterDatabase" localSheetId="1" hidden="1">МОЦОМиД!$A$13:$R$46</definedName>
    <definedName name="_xlnm.Print_Titles" localSheetId="2">'Городская поликлиника'!$7:$13</definedName>
    <definedName name="_xlnm.Print_Titles" localSheetId="0">МОБ!$7:$13</definedName>
    <definedName name="_xlnm.Print_Titles" localSheetId="1">МОЦОМиД!$7:$13</definedName>
    <definedName name="_xlnm.Print_Area" localSheetId="2">'Городская поликлиника'!$A$1:$R$43</definedName>
    <definedName name="_xlnm.Print_Area" localSheetId="0">МОБ!$A$1:$R$43</definedName>
    <definedName name="_xlnm.Print_Area" localSheetId="1">МОЦОМиД!$A$1:$R$43</definedName>
    <definedName name="_xlnm.Print_Area" localSheetId="3">Прил_2_Ранжирование!$A$1:$D$35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6" l="1"/>
  <c r="D43" i="4"/>
  <c r="C43" i="6"/>
  <c r="C43" i="4"/>
  <c r="E43" i="4" s="1"/>
  <c r="D15" i="4" l="1"/>
  <c r="C15" i="4" l="1"/>
  <c r="C15" i="6" l="1"/>
  <c r="D15" i="6" l="1"/>
  <c r="O15" i="4" l="1"/>
  <c r="O15" i="6"/>
  <c r="U38" i="4" l="1"/>
  <c r="E39" i="4" l="1"/>
  <c r="T40" i="6"/>
  <c r="T42" i="6" s="1"/>
  <c r="T41" i="6"/>
  <c r="T39" i="4"/>
  <c r="T40" i="4"/>
  <c r="U40" i="4" l="1"/>
  <c r="D30" i="8"/>
  <c r="U30" i="5" l="1"/>
  <c r="T35" i="4" l="1"/>
  <c r="U41" i="5" l="1"/>
  <c r="T41" i="5"/>
  <c r="U40" i="5"/>
  <c r="T40" i="5"/>
  <c r="U39" i="5"/>
  <c r="T39" i="5"/>
  <c r="U38" i="5"/>
  <c r="T38" i="5"/>
  <c r="U37" i="5"/>
  <c r="T37" i="5"/>
  <c r="U35" i="5"/>
  <c r="T35" i="5"/>
  <c r="U34" i="5"/>
  <c r="T34" i="5"/>
  <c r="U33" i="5"/>
  <c r="T33" i="5"/>
  <c r="U32" i="5"/>
  <c r="T32" i="5"/>
  <c r="U31" i="5"/>
  <c r="T31" i="5"/>
  <c r="T30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41" i="6"/>
  <c r="U40" i="6"/>
  <c r="U39" i="6"/>
  <c r="U38" i="6"/>
  <c r="U37" i="6"/>
  <c r="U42" i="6" s="1"/>
  <c r="U35" i="6"/>
  <c r="T35" i="6"/>
  <c r="U34" i="6"/>
  <c r="T34" i="6"/>
  <c r="U33" i="6"/>
  <c r="T33" i="6"/>
  <c r="U32" i="6"/>
  <c r="T32" i="6"/>
  <c r="U31" i="6"/>
  <c r="T31" i="6"/>
  <c r="U30" i="6"/>
  <c r="T30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U19" i="6"/>
  <c r="T19" i="6"/>
  <c r="U18" i="6"/>
  <c r="T18" i="6"/>
  <c r="U17" i="6"/>
  <c r="T17" i="6"/>
  <c r="U16" i="6"/>
  <c r="T16" i="6"/>
  <c r="U15" i="6"/>
  <c r="T15" i="6"/>
  <c r="T38" i="4"/>
  <c r="U39" i="4"/>
  <c r="T41" i="4"/>
  <c r="U41" i="4"/>
  <c r="U37" i="4"/>
  <c r="T37" i="4"/>
  <c r="T33" i="4"/>
  <c r="U33" i="4"/>
  <c r="T34" i="4"/>
  <c r="U34" i="4"/>
  <c r="U35" i="4"/>
  <c r="T31" i="4"/>
  <c r="U31" i="4"/>
  <c r="T32" i="4"/>
  <c r="U32" i="4"/>
  <c r="T30" i="4"/>
  <c r="U30" i="4"/>
  <c r="T25" i="4"/>
  <c r="U25" i="4"/>
  <c r="T26" i="4"/>
  <c r="U26" i="4"/>
  <c r="T27" i="4"/>
  <c r="U27" i="4"/>
  <c r="T28" i="4"/>
  <c r="U28" i="4"/>
  <c r="T23" i="4"/>
  <c r="U23" i="4"/>
  <c r="T24" i="4"/>
  <c r="U24" i="4"/>
  <c r="T22" i="4"/>
  <c r="U22" i="4"/>
  <c r="T21" i="4"/>
  <c r="U21" i="4"/>
  <c r="U20" i="4"/>
  <c r="T19" i="4"/>
  <c r="U19" i="4"/>
  <c r="T18" i="4"/>
  <c r="U18" i="4"/>
  <c r="T17" i="4"/>
  <c r="U17" i="4"/>
  <c r="T16" i="4"/>
  <c r="U16" i="4"/>
  <c r="U15" i="4"/>
  <c r="T15" i="4"/>
  <c r="T36" i="6" l="1"/>
  <c r="U42" i="5"/>
  <c r="U36" i="5"/>
  <c r="T42" i="4"/>
  <c r="T42" i="5"/>
  <c r="U42" i="4"/>
  <c r="V42" i="6"/>
  <c r="T36" i="5"/>
  <c r="U36" i="6"/>
  <c r="V36" i="6" s="1"/>
  <c r="D11" i="8" s="1"/>
  <c r="U36" i="4"/>
  <c r="T36" i="4"/>
  <c r="V42" i="5" l="1"/>
  <c r="D22" i="8" s="1"/>
  <c r="V36" i="5"/>
  <c r="D16" i="8" s="1"/>
  <c r="V42" i="4"/>
  <c r="D23" i="8" s="1"/>
  <c r="V36" i="4"/>
  <c r="D12" i="8" s="1"/>
  <c r="D31" i="8" l="1"/>
  <c r="E43" i="6" l="1"/>
  <c r="H43" i="6" s="1"/>
  <c r="P43" i="5"/>
  <c r="E43" i="5"/>
  <c r="H43" i="5" s="1"/>
  <c r="E41" i="6" l="1"/>
  <c r="H41" i="6" s="1"/>
  <c r="P40" i="6"/>
  <c r="E40" i="6"/>
  <c r="P39" i="6"/>
  <c r="E39" i="6"/>
  <c r="E38" i="6"/>
  <c r="H38" i="6" s="1"/>
  <c r="P37" i="6"/>
  <c r="E37" i="6"/>
  <c r="E35" i="6"/>
  <c r="H35" i="6" s="1"/>
  <c r="E34" i="6"/>
  <c r="H34" i="6" s="1"/>
  <c r="E33" i="6"/>
  <c r="H33" i="6" s="1"/>
  <c r="E32" i="6"/>
  <c r="H32" i="6" s="1"/>
  <c r="E31" i="6"/>
  <c r="H31" i="6" s="1"/>
  <c r="E30" i="6"/>
  <c r="P28" i="6"/>
  <c r="E28" i="6"/>
  <c r="P27" i="6"/>
  <c r="E27" i="6"/>
  <c r="P26" i="6"/>
  <c r="E26" i="6"/>
  <c r="E25" i="6"/>
  <c r="H25" i="6" s="1"/>
  <c r="E24" i="6"/>
  <c r="H24" i="6" s="1"/>
  <c r="E23" i="6"/>
  <c r="H23" i="6" s="1"/>
  <c r="P22" i="6"/>
  <c r="E22" i="6"/>
  <c r="P21" i="6"/>
  <c r="E21" i="6"/>
  <c r="E20" i="6"/>
  <c r="H20" i="6" s="1"/>
  <c r="P19" i="6"/>
  <c r="E19" i="6"/>
  <c r="P18" i="6"/>
  <c r="E18" i="6"/>
  <c r="P17" i="6"/>
  <c r="E17" i="6"/>
  <c r="P16" i="6"/>
  <c r="E16" i="6"/>
  <c r="P15" i="6"/>
  <c r="E15" i="6"/>
  <c r="E41" i="5"/>
  <c r="H41" i="5" s="1"/>
  <c r="P40" i="5"/>
  <c r="E40" i="5"/>
  <c r="G40" i="5" s="1"/>
  <c r="P39" i="5"/>
  <c r="E39" i="5"/>
  <c r="E38" i="5"/>
  <c r="H38" i="5" s="1"/>
  <c r="P37" i="5"/>
  <c r="E37" i="5"/>
  <c r="E35" i="5"/>
  <c r="H35" i="5" s="1"/>
  <c r="E34" i="5"/>
  <c r="H34" i="5" s="1"/>
  <c r="E33" i="5"/>
  <c r="H33" i="5" s="1"/>
  <c r="E32" i="5"/>
  <c r="H32" i="5" s="1"/>
  <c r="E31" i="5"/>
  <c r="H31" i="5" s="1"/>
  <c r="E30" i="5"/>
  <c r="P28" i="5"/>
  <c r="E28" i="5"/>
  <c r="G28" i="5" s="1"/>
  <c r="P27" i="5"/>
  <c r="E27" i="5"/>
  <c r="G27" i="5" s="1"/>
  <c r="P26" i="5"/>
  <c r="E26" i="5"/>
  <c r="G26" i="5" s="1"/>
  <c r="E25" i="5"/>
  <c r="H25" i="5" s="1"/>
  <c r="E24" i="5"/>
  <c r="H24" i="5" s="1"/>
  <c r="E23" i="5"/>
  <c r="H23" i="5" s="1"/>
  <c r="P22" i="5"/>
  <c r="E22" i="5"/>
  <c r="G22" i="5" s="1"/>
  <c r="P21" i="5"/>
  <c r="E21" i="5"/>
  <c r="G21" i="5" s="1"/>
  <c r="E20" i="5"/>
  <c r="H20" i="5" s="1"/>
  <c r="P19" i="5"/>
  <c r="E19" i="5"/>
  <c r="G19" i="5" s="1"/>
  <c r="P18" i="5"/>
  <c r="E18" i="5"/>
  <c r="P17" i="5"/>
  <c r="E17" i="5"/>
  <c r="G17" i="5" s="1"/>
  <c r="P16" i="5"/>
  <c r="E16" i="5"/>
  <c r="G16" i="5" s="1"/>
  <c r="P15" i="5"/>
  <c r="E15" i="5"/>
  <c r="G15" i="5" s="1"/>
  <c r="H43" i="4"/>
  <c r="E41" i="4"/>
  <c r="H41" i="4" s="1"/>
  <c r="P40" i="4"/>
  <c r="E40" i="4"/>
  <c r="P39" i="4"/>
  <c r="E38" i="4"/>
  <c r="H38" i="4" s="1"/>
  <c r="P37" i="4"/>
  <c r="E37" i="4"/>
  <c r="E35" i="4"/>
  <c r="H35" i="4" s="1"/>
  <c r="E34" i="4"/>
  <c r="H34" i="4" s="1"/>
  <c r="E33" i="4"/>
  <c r="H33" i="4" s="1"/>
  <c r="E32" i="4"/>
  <c r="H32" i="4" s="1"/>
  <c r="E31" i="4"/>
  <c r="H31" i="4" s="1"/>
  <c r="E30" i="4"/>
  <c r="H30" i="4" s="1"/>
  <c r="P28" i="4"/>
  <c r="E28" i="4"/>
  <c r="P27" i="4"/>
  <c r="E27" i="4"/>
  <c r="P26" i="4"/>
  <c r="E26" i="4"/>
  <c r="E25" i="4"/>
  <c r="H25" i="4" s="1"/>
  <c r="E24" i="4"/>
  <c r="H24" i="4" s="1"/>
  <c r="E23" i="4"/>
  <c r="H23" i="4" s="1"/>
  <c r="P22" i="4"/>
  <c r="E22" i="4"/>
  <c r="P21" i="4"/>
  <c r="E21" i="4"/>
  <c r="E20" i="4"/>
  <c r="H20" i="4" s="1"/>
  <c r="P19" i="4"/>
  <c r="E19" i="4"/>
  <c r="P18" i="4"/>
  <c r="E18" i="4"/>
  <c r="P17" i="4"/>
  <c r="E17" i="4"/>
  <c r="P16" i="4"/>
  <c r="E16" i="4"/>
  <c r="P15" i="4"/>
  <c r="E15" i="4"/>
  <c r="G37" i="6" l="1"/>
  <c r="G39" i="5"/>
  <c r="G18" i="5"/>
  <c r="G37" i="5"/>
  <c r="G15" i="4"/>
  <c r="G21" i="4"/>
  <c r="G39" i="6"/>
  <c r="G26" i="6"/>
  <c r="H30" i="5"/>
  <c r="G37" i="4"/>
  <c r="G22" i="6"/>
  <c r="G19" i="6"/>
  <c r="G40" i="6"/>
  <c r="G28" i="6"/>
  <c r="G27" i="6"/>
  <c r="G21" i="6"/>
  <c r="G18" i="6"/>
  <c r="G17" i="6"/>
  <c r="G16" i="6"/>
  <c r="G40" i="4"/>
  <c r="G17" i="4"/>
  <c r="G39" i="4"/>
  <c r="G28" i="4"/>
  <c r="G27" i="4"/>
  <c r="G26" i="4"/>
  <c r="G22" i="4"/>
  <c r="G19" i="4"/>
  <c r="G18" i="4"/>
  <c r="G16" i="4"/>
  <c r="G15" i="6"/>
  <c r="D3" i="8" l="1"/>
  <c r="R3" i="5"/>
  <c r="R3" i="6"/>
</calcChain>
</file>

<file path=xl/comments1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1899 -декабрь 2024 года_взрослые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
17553 - ЭТО ДЕКАБРЬ 2024
 (взрослое население)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Мед.эксперт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
14021+390 - ЭТО ДЕКАБРЬ 2023 (взрослое население)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согласно разъяснениям на портале</t>
        </r>
      </text>
    </comment>
    <comment ref="L2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9317 - декабрь 2024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12258 - декабрь 2024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3558 - это декабрь 2024 года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30 070 - ЭТО ДЕКАБРЬ 2024 ГОДА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МЕД.ЭКСПЕРТ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27329+158 - ЭТО ДЕКАБРЬ 2023 ГОДА</t>
        </r>
      </text>
    </comment>
    <comment ref="L2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L3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55412 - это декабрь 2024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35795 - это декабрь 2024</t>
        </r>
      </text>
    </comment>
  </commentList>
</comments>
</file>

<file path=xl/sharedStrings.xml><?xml version="1.0" encoding="utf-8"?>
<sst xmlns="http://schemas.openxmlformats.org/spreadsheetml/2006/main" count="517" uniqueCount="98">
  <si>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</si>
  <si>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</si>
  <si>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</si>
  <si>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</si>
  <si>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</si>
  <si>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</si>
  <si>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</si>
  <si>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</si>
  <si>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</si>
  <si>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</si>
  <si>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</si>
  <si>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</si>
  <si>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</si>
  <si>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</si>
  <si>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</si>
  <si>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</si>
  <si>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</si>
  <si>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</si>
  <si>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</si>
  <si>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</si>
  <si>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</si>
  <si>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</si>
  <si>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</si>
  <si>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</si>
  <si>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</si>
  <si>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</si>
  <si>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</si>
  <si>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</si>
  <si>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</si>
  <si>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</si>
  <si>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</si>
  <si>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</si>
  <si>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</si>
  <si>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t>Наименование показателя результативности по профилю "Стоматология"</t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</si>
  <si>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</si>
  <si>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</si>
  <si>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</si>
  <si>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</si>
  <si>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t>Заполнение обязательно при условии значения "1" в столбце "Факт применения показателя" (гр. 12)</t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</si>
  <si>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</si>
  <si>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t>Текущий период</t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</si>
  <si>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</si>
  <si>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</si>
  <si>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</si>
  <si>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</si>
  <si>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</si>
  <si>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</si>
  <si>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</si>
  <si>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</si>
  <si>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</si>
  <si>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</si>
  <si>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</si>
  <si>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</si>
  <si>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</si>
  <si>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</si>
  <si>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</si>
  <si>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</si>
  <si>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</si>
  <si>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-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</si>
  <si>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</si>
  <si>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</si>
  <si>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</si>
  <si>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</si>
  <si>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</si>
  <si>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</si>
  <si>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</si>
  <si>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</si>
  <si>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</si>
  <si>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</si>
  <si>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</si>
  <si>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"Магаданский областной центр охраны материнства и детства"</t>
  </si>
  <si>
    <t>1.3. по подушевому нормативу финансирования на прикрепившихся лиц по профилю "Стоматология"</t>
  </si>
  <si>
    <t>МОГБУЗ "Городская поликлиника"</t>
  </si>
  <si>
    <r>
      <rPr>
        <b/>
        <sz val="9"/>
        <rFont val="Times New Roman"/>
        <family val="1"/>
        <charset val="204"/>
      </rPr>
      <t>Значение в числителе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</si>
  <si>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Значение в знаменателе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</si>
  <si>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Фактически достигнутое значение</t>
    </r>
    <r>
      <rPr>
        <sz val="9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</si>
  <si>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rFont val="Times New Roman"/>
        <family val="1"/>
        <charset val="204"/>
      </rPr>
      <t>Целевое значение</t>
    </r>
    <r>
      <rPr>
        <sz val="9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</si>
  <si>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</si>
  <si>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</si>
  <si>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</si>
  <si>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</si>
  <si>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</si>
  <si>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14"/"графа 15")</t>
    </r>
  </si>
  <si>
    <r>
      <rPr>
        <b/>
        <sz val="9"/>
        <color theme="1"/>
        <rFont val="Times New Roman"/>
        <family val="1"/>
        <charset val="204"/>
      </rPr>
      <t>Значение в числителе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</si>
  <si>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Значение в знаменателе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</si>
  <si>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Фактически достигнутое значение</t>
    </r>
    <r>
      <rPr>
        <sz val="9"/>
        <color theme="1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</si>
  <si>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color theme="1"/>
        <rFont val="Times New Roman"/>
        <family val="1"/>
        <charset val="204"/>
      </rPr>
      <t>Целевое значение</t>
    </r>
    <r>
      <rPr>
        <sz val="9"/>
        <color theme="1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</si>
  <si>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</si>
  <si>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</si>
  <si>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</si>
  <si>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</si>
  <si>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</si>
  <si>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14"/"графа 15")</t>
    </r>
  </si>
  <si>
    <t>№ 03-03 от 25.03.2025</t>
  </si>
  <si>
    <r>
      <t xml:space="preserve">Мониторинг достижения значений показателей результативности деятельности за декабрь 2024 – февраль 2025 года 
</t>
    </r>
    <r>
      <rPr>
        <b/>
        <sz val="14"/>
        <color rgb="FF0000FF"/>
        <rFont val="Times New Roman"/>
        <family val="1"/>
        <charset val="204"/>
      </rPr>
      <t>ГБУЗ "МАГАДАНСКАЯ ОБЛАСТНАЯ БОЛЬНИЦА"</t>
    </r>
  </si>
  <si>
    <r>
      <t xml:space="preserve">Мониторинг достижения значений показателей результативности деятельности за декабрь 2024 – февраль 2025 года 
</t>
    </r>
    <r>
      <rPr>
        <b/>
        <sz val="14"/>
        <color rgb="FF0000FF"/>
        <rFont val="Times New Roman"/>
        <family val="1"/>
        <charset val="204"/>
      </rPr>
      <t>ГБУЗ "МАГАДАНСКИЙ ОБЛАСТНОЙ ЦЕНТР ОХРАНЫ МАТЕРИНСТВА И ДЕТСТВА"</t>
    </r>
  </si>
  <si>
    <r>
      <t xml:space="preserve">Мониторинг достижения значений показателей результативности деятельности за декабрь 2024 – февраль 2025 года 
</t>
    </r>
    <r>
      <rPr>
        <b/>
        <sz val="14"/>
        <color rgb="FF0000FF"/>
        <rFont val="Times New Roman"/>
        <family val="1"/>
        <charset val="204"/>
      </rPr>
      <t>МОГБУЗ "ГОРОДСКАЯ ПОЛИКЛИНИКА"</t>
    </r>
  </si>
  <si>
    <t>за 1 квартал 2025 года (декабрь 2024 года-февраль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</si>
</sst>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0"/>
    <numFmt numFmtId="165" formatCode="#,##0.000000000"/>
    <numFmt numFmtId="166" formatCode="0.0%"/>
    <numFmt numFmtId="167" formatCode="0.0"/>
    <numFmt numFmtId="168" formatCode="0.0000"/>
    <numFmt numFmtId="169" formatCode="0.0000000"/>
    <numFmt numFmtId="170" formatCode="0.0000000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color theme="0"/>
      <name val="Times New Roman"/>
      <family val="1"/>
      <charset val="204"/>
    </font>
    <font>
      <b/>
      <sz val="20"/>
      <color theme="0"/>
      <name val="Times New Roman"/>
      <family val="1"/>
      <charset val="204"/>
    </font>
    <font>
      <b/>
      <sz val="22"/>
      <color theme="0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b/>
      <sz val="13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131">
    <xf numFmtId="0" fontId="0" fillId="0" borderId="0" xfId="0"/>
    <xf numFmtId="0" fontId="5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166" fontId="5" fillId="0" borderId="1" xfId="2" applyNumberFormat="1" applyFont="1" applyBorder="1"/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5" fillId="0" borderId="0" xfId="2" applyFont="1" applyAlignment="1">
      <alignment horizontal="right"/>
    </xf>
    <xf numFmtId="0" fontId="6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21" fillId="2" borderId="0" xfId="0" applyFont="1" applyFill="1"/>
    <xf numFmtId="0" fontId="6" fillId="0" borderId="1" xfId="2" applyFont="1" applyBorder="1" applyAlignment="1">
      <alignment horizontal="center" vertical="center" wrapText="1"/>
    </xf>
    <xf numFmtId="0" fontId="22" fillId="0" borderId="0" xfId="2" applyFont="1"/>
    <xf numFmtId="0" fontId="5" fillId="0" borderId="1" xfId="2" applyFont="1" applyBorder="1"/>
    <xf numFmtId="0" fontId="28" fillId="2" borderId="0" xfId="0" applyFont="1" applyFill="1" applyAlignment="1">
      <alignment vertical="center"/>
    </xf>
    <xf numFmtId="0" fontId="28" fillId="2" borderId="0" xfId="0" applyFont="1" applyFill="1" applyAlignment="1">
      <alignment wrapText="1"/>
    </xf>
    <xf numFmtId="0" fontId="28" fillId="2" borderId="0" xfId="0" applyFont="1" applyFill="1" applyAlignment="1">
      <alignment horizontal="center" vertical="center"/>
    </xf>
    <xf numFmtId="0" fontId="28" fillId="2" borderId="0" xfId="0" applyFont="1" applyFill="1"/>
    <xf numFmtId="0" fontId="30" fillId="2" borderId="0" xfId="0" applyFont="1" applyFill="1"/>
    <xf numFmtId="0" fontId="16" fillId="2" borderId="0" xfId="0" applyFont="1" applyFill="1" applyAlignment="1">
      <alignment vertical="center"/>
    </xf>
    <xf numFmtId="0" fontId="16" fillId="2" borderId="0" xfId="0" applyFont="1" applyFill="1"/>
    <xf numFmtId="0" fontId="30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165" fontId="29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34" fillId="2" borderId="0" xfId="0" applyFont="1" applyFill="1"/>
    <xf numFmtId="166" fontId="34" fillId="2" borderId="0" xfId="0" applyNumberFormat="1" applyFont="1" applyFill="1"/>
    <xf numFmtId="0" fontId="35" fillId="2" borderId="0" xfId="0" applyFont="1" applyFill="1"/>
    <xf numFmtId="0" fontId="16" fillId="2" borderId="0" xfId="0" applyFont="1" applyFill="1" applyAlignment="1">
      <alignment wrapText="1"/>
    </xf>
    <xf numFmtId="2" fontId="30" fillId="2" borderId="0" xfId="0" applyNumberFormat="1" applyFont="1" applyFill="1"/>
    <xf numFmtId="0" fontId="33" fillId="2" borderId="0" xfId="0" applyFont="1" applyFill="1"/>
    <xf numFmtId="2" fontId="33" fillId="2" borderId="0" xfId="0" applyNumberFormat="1" applyFont="1" applyFill="1"/>
    <xf numFmtId="10" fontId="33" fillId="2" borderId="0" xfId="0" applyNumberFormat="1" applyFont="1" applyFill="1"/>
    <xf numFmtId="0" fontId="41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167" fontId="25" fillId="2" borderId="1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170" fontId="30" fillId="2" borderId="0" xfId="0" applyNumberFormat="1" applyFont="1" applyFill="1"/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3" fillId="2" borderId="0" xfId="0" applyFont="1" applyFill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Alignment="1">
      <alignment horizontal="left" wrapText="1"/>
    </xf>
    <xf numFmtId="4" fontId="11" fillId="0" borderId="0" xfId="2" applyNumberFormat="1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/>
    <xf numFmtId="0" fontId="40" fillId="2" borderId="0" xfId="0" applyFont="1" applyFill="1"/>
    <xf numFmtId="0" fontId="12" fillId="2" borderId="0" xfId="0" applyFont="1" applyFill="1" applyAlignment="1">
      <alignment horizontal="right"/>
    </xf>
    <xf numFmtId="0" fontId="32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35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5" fillId="2" borderId="1" xfId="0" applyFont="1" applyFill="1" applyBorder="1"/>
    <xf numFmtId="0" fontId="19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2" fontId="29" fillId="2" borderId="1" xfId="0" applyNumberFormat="1" applyFont="1" applyFill="1" applyBorder="1" applyAlignment="1">
      <alignment horizontal="center" vertical="center"/>
    </xf>
    <xf numFmtId="2" fontId="26" fillId="2" borderId="1" xfId="0" applyNumberFormat="1" applyFont="1" applyFill="1" applyBorder="1" applyAlignment="1">
      <alignment horizontal="center" vertical="center"/>
    </xf>
    <xf numFmtId="165" fontId="29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top" wrapText="1"/>
    </xf>
    <xf numFmtId="0" fontId="20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44" fillId="2" borderId="0" xfId="0" applyFont="1" applyFill="1"/>
    <xf numFmtId="166" fontId="44" fillId="2" borderId="0" xfId="0" applyNumberFormat="1" applyFont="1" applyFill="1"/>
    <xf numFmtId="0" fontId="20" fillId="2" borderId="1" xfId="0" applyFont="1" applyFill="1" applyBorder="1" applyAlignment="1">
      <alignment vertical="center"/>
    </xf>
    <xf numFmtId="0" fontId="20" fillId="2" borderId="0" xfId="0" applyFont="1" applyFill="1" applyAlignment="1">
      <alignment horizontal="left" vertical="center" wrapText="1"/>
    </xf>
    <xf numFmtId="0" fontId="43" fillId="2" borderId="0" xfId="0" applyFont="1" applyFill="1" applyAlignment="1">
      <alignment horizontal="left" vertical="center" wrapText="1"/>
    </xf>
    <xf numFmtId="0" fontId="41" fillId="2" borderId="0" xfId="0" applyFont="1" applyFill="1"/>
    <xf numFmtId="0" fontId="20" fillId="2" borderId="0" xfId="0" applyFont="1" applyFill="1" applyAlignment="1">
      <alignment wrapText="1"/>
    </xf>
    <xf numFmtId="170" fontId="15" fillId="2" borderId="0" xfId="0" applyNumberFormat="1" applyFont="1" applyFill="1" applyAlignment="1">
      <alignment horizontal="center" vertical="center"/>
    </xf>
    <xf numFmtId="170" fontId="15" fillId="2" borderId="0" xfId="0" applyNumberFormat="1" applyFont="1" applyFill="1"/>
    <xf numFmtId="170" fontId="40" fillId="2" borderId="0" xfId="0" applyNumberFormat="1" applyFont="1" applyFill="1"/>
    <xf numFmtId="0" fontId="25" fillId="2" borderId="0" xfId="0" applyFont="1" applyFill="1"/>
    <xf numFmtId="2" fontId="25" fillId="2" borderId="0" xfId="0" applyNumberFormat="1" applyFont="1" applyFill="1"/>
    <xf numFmtId="10" fontId="25" fillId="2" borderId="0" xfId="0" applyNumberFormat="1" applyFont="1" applyFill="1"/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0" fontId="37" fillId="2" borderId="1" xfId="0" applyFont="1" applyFill="1" applyBorder="1" applyAlignment="1">
      <alignment horizontal="center" vertical="top" wrapText="1"/>
    </xf>
    <xf numFmtId="167" fontId="26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165" fontId="27" fillId="2" borderId="1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45" fillId="2" borderId="0" xfId="0" applyFont="1" applyFill="1"/>
    <xf numFmtId="2" fontId="39" fillId="2" borderId="1" xfId="0" applyNumberFormat="1" applyFont="1" applyFill="1" applyBorder="1" applyAlignment="1">
      <alignment horizontal="center" vertical="center"/>
    </xf>
    <xf numFmtId="167" fontId="24" fillId="2" borderId="1" xfId="0" applyNumberFormat="1" applyFont="1" applyFill="1" applyBorder="1" applyAlignment="1">
      <alignment horizontal="center" vertical="center"/>
    </xf>
    <xf numFmtId="165" fontId="39" fillId="2" borderId="1" xfId="1" applyNumberFormat="1" applyFont="1" applyFill="1" applyBorder="1" applyAlignment="1">
      <alignment horizontal="center" vertical="center"/>
    </xf>
    <xf numFmtId="1" fontId="25" fillId="2" borderId="1" xfId="0" applyNumberFormat="1" applyFont="1" applyFill="1" applyBorder="1" applyAlignment="1">
      <alignment horizontal="center" vertical="center"/>
    </xf>
    <xf numFmtId="165" fontId="39" fillId="2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51" fillId="2" borderId="0" xfId="0" applyFont="1" applyFill="1"/>
    <xf numFmtId="169" fontId="15" fillId="2" borderId="0" xfId="0" applyNumberFormat="1" applyFont="1" applyFill="1" applyAlignment="1">
      <alignment horizontal="center" vertical="center"/>
    </xf>
    <xf numFmtId="169" fontId="15" fillId="2" borderId="0" xfId="0" applyNumberFormat="1" applyFont="1" applyFill="1"/>
    <xf numFmtId="169" fontId="40" fillId="2" borderId="0" xfId="0" applyNumberFormat="1" applyFont="1" applyFill="1"/>
    <xf numFmtId="2" fontId="46" fillId="2" borderId="0" xfId="0" applyNumberFormat="1" applyFont="1" applyFill="1" applyAlignment="1">
      <alignment horizontal="center" vertical="center"/>
    </xf>
    <xf numFmtId="168" fontId="46" fillId="2" borderId="0" xfId="0" applyNumberFormat="1" applyFont="1" applyFill="1" applyAlignment="1">
      <alignment horizontal="center" vertical="center"/>
    </xf>
    <xf numFmtId="168" fontId="31" fillId="2" borderId="0" xfId="0" applyNumberFormat="1" applyFont="1" applyFill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53" fillId="0" borderId="1" xfId="2" applyFont="1" applyBorder="1" applyAlignment="1">
      <alignment horizontal="center" vertical="center" wrapText="1"/>
    </xf>
    <xf numFmtId="0" fontId="53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vertical="center" wrapText="1"/>
    </xf>
    <xf numFmtId="166" fontId="22" fillId="0" borderId="1" xfId="2" applyNumberFormat="1" applyFont="1" applyBorder="1"/>
    <xf numFmtId="0" fontId="53" fillId="0" borderId="2" xfId="2" applyFont="1" applyBorder="1" applyAlignment="1">
      <alignment horizontal="left" vertical="center" wrapText="1"/>
    </xf>
    <xf numFmtId="0" fontId="53" fillId="0" borderId="3" xfId="2" applyFont="1" applyBorder="1" applyAlignment="1">
      <alignment horizontal="left" vertical="center" wrapText="1"/>
    </xf>
    <xf numFmtId="169" fontId="54" fillId="2" borderId="0" xfId="0" applyNumberFormat="1" applyFont="1" applyFill="1" applyAlignment="1">
      <alignment horizontal="center" vertical="center"/>
    </xf>
    <xf numFmtId="168" fontId="55" fillId="2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2%20&#1075;&#1086;&#1076;/&#1055;&#1088;&#1086;&#1090;&#1086;&#1082;&#1086;&#1083;%20&#8470;%209%20&#1086;&#1090;%2015.07.2022/&#1055;&#1088;&#1080;&#1083;&#1086;&#1078;&#1077;&#1085;&#1080;&#1077;%20&#1082;%20&#1074;&#1086;&#1087;&#1088;&#1086;&#1089;&#1091;%20&#8470;%2009-05%20(&#1056;&#1077;&#1079;&#1091;&#1083;&#1100;&#1090;&#1072;&#1090;&#1080;&#1074;&#1085;&#1086;&#1089;&#1090;&#1100;)/&#1054;&#1094;&#1077;&#1085;&#1082;&#1072;%20&#1056;&#1077;&#1079;&#1091;&#1083;&#1100;&#1090;&#1072;&#1090;&#1080;&#1074;&#1085;&#1086;&#1089;&#1090;&#1080;%20&#1079;&#1072;%201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_1_Городская пол-ка"/>
      <sheetName val="ПР-1_МОДБ"/>
      <sheetName val="ПР_1_МОБ"/>
      <sheetName val="ПР_2_Ранжирование"/>
      <sheetName val="ПР_3 ОБЪЕМ СРЕДСТ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53"/>
  <sheetViews>
    <sheetView view="pageBreakPreview" zoomScale="70" zoomScaleNormal="70" zoomScaleSheetLayoutView="70" workbookViewId="0">
      <selection activeCell="I8" sqref="I8:I10"/>
    </sheetView>
  </sheetViews>
  <sheetFormatPr defaultColWidth="9.140625" defaultRowHeight="15" x14ac:dyDescent="0.25"/>
  <cols>
    <col min="1" max="1" width="9.42578125" style="16" customWidth="1"/>
    <col min="2" max="2" width="28.42578125" style="17" customWidth="1"/>
    <col min="3" max="3" width="16" style="18" customWidth="1"/>
    <col min="4" max="4" width="16.7109375" style="19" customWidth="1"/>
    <col min="5" max="5" width="24.28515625" style="19" customWidth="1"/>
    <col min="6" max="8" width="19.85546875" style="19" customWidth="1"/>
    <col min="9" max="9" width="19.85546875" style="20" customWidth="1"/>
    <col min="10" max="11" width="19.85546875" style="19" customWidth="1"/>
    <col min="12" max="12" width="18" style="19" customWidth="1"/>
    <col min="13" max="13" width="13.7109375" style="19" customWidth="1"/>
    <col min="14" max="14" width="16" style="19" customWidth="1"/>
    <col min="15" max="15" width="16.7109375" style="19" customWidth="1"/>
    <col min="16" max="16" width="24.28515625" style="19" customWidth="1"/>
    <col min="17" max="17" width="19.85546875" style="20" customWidth="1"/>
    <col min="18" max="18" width="13.140625" style="19" customWidth="1"/>
    <col min="19" max="21" width="9.140625" style="19"/>
    <col min="22" max="22" width="11" style="19" customWidth="1"/>
    <col min="23" max="16384" width="9.140625" style="19"/>
  </cols>
  <sheetData>
    <row r="1" spans="1:23" ht="16.5" x14ac:dyDescent="0.25">
      <c r="R1" s="10" t="s">
        <v>66</v>
      </c>
    </row>
    <row r="2" spans="1:23" ht="16.5" x14ac:dyDescent="0.25">
      <c r="R2" s="11" t="s">
        <v>65</v>
      </c>
    </row>
    <row r="3" spans="1:23" ht="16.5" x14ac:dyDescent="0.25">
      <c r="R3" s="9" t="s">
        <v>93</v>
      </c>
    </row>
    <row r="4" spans="1:23" ht="16.5" x14ac:dyDescent="0.25">
      <c r="Q4" s="11"/>
    </row>
    <row r="5" spans="1:23" ht="15.75" x14ac:dyDescent="0.25">
      <c r="R5" s="12" t="s">
        <v>69</v>
      </c>
    </row>
    <row r="6" spans="1:23" ht="37.5" customHeight="1" x14ac:dyDescent="0.25">
      <c r="A6" s="106" t="s">
        <v>94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23" s="21" customFormat="1" ht="21.75" customHeight="1" x14ac:dyDescent="0.25">
      <c r="A7" s="46" t="s">
        <v>42</v>
      </c>
      <c r="B7" s="46" t="s">
        <v>41</v>
      </c>
      <c r="C7" s="99" t="s">
        <v>40</v>
      </c>
      <c r="D7" s="99"/>
      <c r="E7" s="99"/>
      <c r="F7" s="99"/>
      <c r="G7" s="99"/>
      <c r="H7" s="99"/>
      <c r="I7" s="99"/>
      <c r="J7" s="99"/>
      <c r="K7" s="99"/>
      <c r="L7" s="99"/>
      <c r="M7" s="99"/>
      <c r="N7" s="99" t="s">
        <v>1</v>
      </c>
      <c r="O7" s="99"/>
      <c r="P7" s="99"/>
      <c r="Q7" s="99"/>
      <c r="R7" s="99"/>
    </row>
    <row r="8" spans="1:23" s="22" customFormat="1" ht="12" customHeight="1" x14ac:dyDescent="0.2">
      <c r="A8" s="46"/>
      <c r="B8" s="46"/>
      <c r="C8" s="46" t="s">
        <v>73</v>
      </c>
      <c r="D8" s="46" t="s">
        <v>74</v>
      </c>
      <c r="E8" s="46" t="s">
        <v>75</v>
      </c>
      <c r="F8" s="46" t="s">
        <v>76</v>
      </c>
      <c r="G8" s="46" t="s">
        <v>34</v>
      </c>
      <c r="H8" s="46" t="s">
        <v>35</v>
      </c>
      <c r="I8" s="65" t="s">
        <v>31</v>
      </c>
      <c r="J8" s="46" t="s">
        <v>29</v>
      </c>
      <c r="K8" s="46" t="s">
        <v>30</v>
      </c>
      <c r="L8" s="46" t="s">
        <v>32</v>
      </c>
      <c r="M8" s="46" t="s">
        <v>0</v>
      </c>
      <c r="N8" s="46" t="s">
        <v>73</v>
      </c>
      <c r="O8" s="46" t="s">
        <v>74</v>
      </c>
      <c r="P8" s="46" t="s">
        <v>75</v>
      </c>
      <c r="Q8" s="47" t="s">
        <v>31</v>
      </c>
      <c r="R8" s="46" t="s">
        <v>0</v>
      </c>
    </row>
    <row r="9" spans="1:23" s="22" customFormat="1" ht="12" customHeight="1" x14ac:dyDescent="0.2">
      <c r="A9" s="46"/>
      <c r="B9" s="46"/>
      <c r="C9" s="46"/>
      <c r="D9" s="46"/>
      <c r="E9" s="46"/>
      <c r="F9" s="46"/>
      <c r="G9" s="46"/>
      <c r="H9" s="46"/>
      <c r="I9" s="65"/>
      <c r="J9" s="46"/>
      <c r="K9" s="46"/>
      <c r="L9" s="46"/>
      <c r="M9" s="46"/>
      <c r="N9" s="46"/>
      <c r="O9" s="46"/>
      <c r="P9" s="46"/>
      <c r="Q9" s="47"/>
      <c r="R9" s="46"/>
    </row>
    <row r="10" spans="1:23" s="22" customFormat="1" ht="68.25" customHeight="1" x14ac:dyDescent="0.2">
      <c r="A10" s="46"/>
      <c r="B10" s="46"/>
      <c r="C10" s="46"/>
      <c r="D10" s="46"/>
      <c r="E10" s="46"/>
      <c r="F10" s="46"/>
      <c r="G10" s="46"/>
      <c r="H10" s="46"/>
      <c r="I10" s="65"/>
      <c r="J10" s="46"/>
      <c r="K10" s="46"/>
      <c r="L10" s="46"/>
      <c r="M10" s="46"/>
      <c r="N10" s="46"/>
      <c r="O10" s="46"/>
      <c r="P10" s="46"/>
      <c r="Q10" s="47"/>
      <c r="R10" s="46"/>
    </row>
    <row r="11" spans="1:23" s="22" customFormat="1" ht="15" customHeight="1" x14ac:dyDescent="0.2">
      <c r="A11" s="46"/>
      <c r="B11" s="46"/>
      <c r="C11" s="67" t="s">
        <v>27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23" s="22" customFormat="1" ht="189.75" customHeight="1" x14ac:dyDescent="0.2">
      <c r="A12" s="46"/>
      <c r="B12" s="46"/>
      <c r="C12" s="42" t="s">
        <v>38</v>
      </c>
      <c r="D12" s="42" t="s">
        <v>38</v>
      </c>
      <c r="E12" s="42" t="s">
        <v>77</v>
      </c>
      <c r="F12" s="42" t="s">
        <v>78</v>
      </c>
      <c r="G12" s="42" t="s">
        <v>79</v>
      </c>
      <c r="H12" s="42" t="s">
        <v>80</v>
      </c>
      <c r="I12" s="35" t="s">
        <v>39</v>
      </c>
      <c r="J12" s="42" t="s">
        <v>36</v>
      </c>
      <c r="K12" s="42" t="s">
        <v>36</v>
      </c>
      <c r="L12" s="42" t="s">
        <v>81</v>
      </c>
      <c r="M12" s="42"/>
      <c r="N12" s="42" t="s">
        <v>38</v>
      </c>
      <c r="O12" s="42" t="s">
        <v>38</v>
      </c>
      <c r="P12" s="42" t="s">
        <v>82</v>
      </c>
      <c r="Q12" s="43" t="s">
        <v>37</v>
      </c>
      <c r="R12" s="42"/>
    </row>
    <row r="13" spans="1:23" s="20" customFormat="1" ht="14.25" x14ac:dyDescent="0.2">
      <c r="A13" s="23">
        <v>1</v>
      </c>
      <c r="B13" s="23">
        <v>2</v>
      </c>
      <c r="C13" s="23">
        <v>3</v>
      </c>
      <c r="D13" s="23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</row>
    <row r="14" spans="1:23" ht="15" customHeight="1" x14ac:dyDescent="0.25">
      <c r="A14" s="73"/>
      <c r="B14" s="100"/>
      <c r="C14" s="101" t="s">
        <v>43</v>
      </c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</row>
    <row r="15" spans="1:23" ht="68.25" customHeight="1" x14ac:dyDescent="0.25">
      <c r="A15" s="76">
        <v>1</v>
      </c>
      <c r="B15" s="77" t="s">
        <v>2</v>
      </c>
      <c r="C15" s="84">
        <f>1899+4398</f>
        <v>6297</v>
      </c>
      <c r="D15" s="84">
        <f>17553+26561</f>
        <v>44114</v>
      </c>
      <c r="E15" s="38">
        <f>IFERROR(ROUND(C15/D15,9),0)</f>
        <v>0.1427438</v>
      </c>
      <c r="F15" s="78" t="s">
        <v>28</v>
      </c>
      <c r="G15" s="38">
        <f>IFERROR(ROUND((E15/P15*100-100),9),0)</f>
        <v>60.826073743999999</v>
      </c>
      <c r="H15" s="78" t="s">
        <v>28</v>
      </c>
      <c r="I15" s="40">
        <v>1</v>
      </c>
      <c r="J15" s="24">
        <v>1</v>
      </c>
      <c r="K15" s="24">
        <v>0</v>
      </c>
      <c r="L15" s="24">
        <v>1</v>
      </c>
      <c r="M15" s="24"/>
      <c r="N15" s="84">
        <v>3415</v>
      </c>
      <c r="O15" s="84">
        <f>14021+390+24065</f>
        <v>38476</v>
      </c>
      <c r="P15" s="38">
        <f t="shared" ref="P15:P19" si="0">IFERROR(ROUND(N15/O15,9),0)</f>
        <v>8.8756628000000004E-2</v>
      </c>
      <c r="Q15" s="26">
        <v>1</v>
      </c>
      <c r="R15" s="24"/>
      <c r="T15" s="20">
        <f t="shared" ref="T15:T28" si="1">IF(L15&gt;0,1)</f>
        <v>1</v>
      </c>
      <c r="U15" s="20">
        <f t="shared" ref="U15:U28" si="2">IF(I15&gt;0,1)</f>
        <v>1</v>
      </c>
      <c r="V15" s="20"/>
      <c r="W15" s="20"/>
    </row>
    <row r="16" spans="1:23" ht="144.75" customHeight="1" x14ac:dyDescent="0.25">
      <c r="A16" s="76">
        <v>2</v>
      </c>
      <c r="B16" s="77" t="s">
        <v>3</v>
      </c>
      <c r="C16" s="24">
        <v>17</v>
      </c>
      <c r="D16" s="24">
        <v>98</v>
      </c>
      <c r="E16" s="80">
        <f t="shared" ref="E16:E27" si="3">IFERROR(ROUND(C16/D16,9),0)</f>
        <v>0.173469388</v>
      </c>
      <c r="F16" s="78" t="s">
        <v>28</v>
      </c>
      <c r="G16" s="38">
        <f t="shared" ref="G16:G22" si="4">IFERROR(ROUND((E16/P16*100-100),9),0)</f>
        <v>-35.397607342999997</v>
      </c>
      <c r="H16" s="78" t="s">
        <v>28</v>
      </c>
      <c r="I16" s="102">
        <v>0</v>
      </c>
      <c r="J16" s="24">
        <v>0</v>
      </c>
      <c r="K16" s="24">
        <v>0</v>
      </c>
      <c r="L16" s="24">
        <v>1</v>
      </c>
      <c r="M16" s="24"/>
      <c r="N16" s="24">
        <v>29</v>
      </c>
      <c r="O16" s="24">
        <v>108</v>
      </c>
      <c r="P16" s="38">
        <f t="shared" si="0"/>
        <v>0.26851851900000001</v>
      </c>
      <c r="Q16" s="26">
        <v>1</v>
      </c>
      <c r="R16" s="24"/>
      <c r="T16" s="20">
        <f t="shared" si="1"/>
        <v>1</v>
      </c>
      <c r="U16" s="20" t="b">
        <f t="shared" si="2"/>
        <v>0</v>
      </c>
    </row>
    <row r="17" spans="1:21" ht="131.25" customHeight="1" x14ac:dyDescent="0.25">
      <c r="A17" s="76">
        <v>3</v>
      </c>
      <c r="B17" s="77" t="s">
        <v>4</v>
      </c>
      <c r="C17" s="24">
        <v>0</v>
      </c>
      <c r="D17" s="24">
        <v>22</v>
      </c>
      <c r="E17" s="25">
        <f t="shared" si="3"/>
        <v>0</v>
      </c>
      <c r="F17" s="24" t="s">
        <v>28</v>
      </c>
      <c r="G17" s="38">
        <f t="shared" si="4"/>
        <v>0</v>
      </c>
      <c r="H17" s="24" t="s">
        <v>28</v>
      </c>
      <c r="I17" s="26">
        <v>0</v>
      </c>
      <c r="J17" s="24">
        <v>0</v>
      </c>
      <c r="K17" s="24">
        <v>0</v>
      </c>
      <c r="L17" s="24">
        <v>1</v>
      </c>
      <c r="M17" s="24"/>
      <c r="N17" s="24">
        <v>0</v>
      </c>
      <c r="O17" s="24">
        <v>18</v>
      </c>
      <c r="P17" s="38">
        <f t="shared" si="0"/>
        <v>0</v>
      </c>
      <c r="Q17" s="26">
        <v>0</v>
      </c>
      <c r="R17" s="24"/>
      <c r="T17" s="20">
        <f t="shared" si="1"/>
        <v>1</v>
      </c>
      <c r="U17" s="20" t="b">
        <f t="shared" si="2"/>
        <v>0</v>
      </c>
    </row>
    <row r="18" spans="1:21" ht="162.75" customHeight="1" x14ac:dyDescent="0.25">
      <c r="A18" s="76">
        <v>4</v>
      </c>
      <c r="B18" s="77" t="s">
        <v>5</v>
      </c>
      <c r="C18" s="24">
        <v>1</v>
      </c>
      <c r="D18" s="24">
        <v>6</v>
      </c>
      <c r="E18" s="25">
        <f t="shared" si="3"/>
        <v>0.16666666699999999</v>
      </c>
      <c r="F18" s="24" t="s">
        <v>28</v>
      </c>
      <c r="G18" s="38">
        <f t="shared" si="4"/>
        <v>-41.666666608</v>
      </c>
      <c r="H18" s="24" t="s">
        <v>28</v>
      </c>
      <c r="I18" s="26">
        <v>0</v>
      </c>
      <c r="J18" s="24">
        <v>0</v>
      </c>
      <c r="K18" s="24">
        <v>0</v>
      </c>
      <c r="L18" s="24">
        <v>1</v>
      </c>
      <c r="M18" s="24"/>
      <c r="N18" s="24">
        <v>2</v>
      </c>
      <c r="O18" s="24">
        <v>7</v>
      </c>
      <c r="P18" s="38">
        <f t="shared" si="0"/>
        <v>0.28571428599999998</v>
      </c>
      <c r="Q18" s="26">
        <v>0</v>
      </c>
      <c r="R18" s="24"/>
      <c r="T18" s="20">
        <f t="shared" si="1"/>
        <v>1</v>
      </c>
      <c r="U18" s="20" t="b">
        <f t="shared" si="2"/>
        <v>0</v>
      </c>
    </row>
    <row r="19" spans="1:21" ht="117.75" customHeight="1" x14ac:dyDescent="0.25">
      <c r="A19" s="76">
        <v>5</v>
      </c>
      <c r="B19" s="77" t="s">
        <v>6</v>
      </c>
      <c r="C19" s="24">
        <v>14</v>
      </c>
      <c r="D19" s="24">
        <v>29</v>
      </c>
      <c r="E19" s="25">
        <f t="shared" si="3"/>
        <v>0.482758621</v>
      </c>
      <c r="F19" s="24" t="s">
        <v>28</v>
      </c>
      <c r="G19" s="38">
        <f t="shared" si="4"/>
        <v>-15.517241262000001</v>
      </c>
      <c r="H19" s="24" t="s">
        <v>28</v>
      </c>
      <c r="I19" s="26">
        <v>0</v>
      </c>
      <c r="J19" s="24">
        <v>0</v>
      </c>
      <c r="K19" s="24">
        <v>0</v>
      </c>
      <c r="L19" s="24">
        <v>1</v>
      </c>
      <c r="M19" s="24"/>
      <c r="N19" s="24">
        <v>16</v>
      </c>
      <c r="O19" s="24">
        <v>28</v>
      </c>
      <c r="P19" s="38">
        <f t="shared" si="0"/>
        <v>0.571428571</v>
      </c>
      <c r="Q19" s="26">
        <v>0.5</v>
      </c>
      <c r="R19" s="24"/>
      <c r="T19" s="20">
        <f t="shared" si="1"/>
        <v>1</v>
      </c>
      <c r="U19" s="20" t="b">
        <f t="shared" si="2"/>
        <v>0</v>
      </c>
    </row>
    <row r="20" spans="1:21" ht="72" customHeight="1" x14ac:dyDescent="0.35">
      <c r="A20" s="76">
        <v>6</v>
      </c>
      <c r="B20" s="77" t="s">
        <v>7</v>
      </c>
      <c r="C20" s="103">
        <v>0</v>
      </c>
      <c r="D20" s="103">
        <v>0</v>
      </c>
      <c r="E20" s="25">
        <f t="shared" si="3"/>
        <v>0</v>
      </c>
      <c r="F20" s="24">
        <v>0.95</v>
      </c>
      <c r="G20" s="24" t="s">
        <v>28</v>
      </c>
      <c r="H20" s="38">
        <f>IFERROR(ROUND(E20/F20,9),0)</f>
        <v>0</v>
      </c>
      <c r="I20" s="26">
        <v>0</v>
      </c>
      <c r="J20" s="24" t="s">
        <v>28</v>
      </c>
      <c r="K20" s="24">
        <v>0</v>
      </c>
      <c r="L20" s="24">
        <v>2</v>
      </c>
      <c r="M20" s="24"/>
      <c r="N20" s="103">
        <v>0</v>
      </c>
      <c r="O20" s="103">
        <v>0</v>
      </c>
      <c r="P20" s="24" t="s">
        <v>28</v>
      </c>
      <c r="Q20" s="24">
        <v>0</v>
      </c>
      <c r="R20" s="24"/>
      <c r="T20" s="41">
        <v>0</v>
      </c>
      <c r="U20" s="20" t="b">
        <f t="shared" si="2"/>
        <v>0</v>
      </c>
    </row>
    <row r="21" spans="1:21" ht="148.5" customHeight="1" x14ac:dyDescent="0.25">
      <c r="A21" s="76">
        <v>7</v>
      </c>
      <c r="B21" s="77" t="s">
        <v>8</v>
      </c>
      <c r="C21" s="24">
        <v>1769</v>
      </c>
      <c r="D21" s="24">
        <v>3126</v>
      </c>
      <c r="E21" s="25">
        <f t="shared" si="3"/>
        <v>0.56589891199999998</v>
      </c>
      <c r="F21" s="24" t="s">
        <v>28</v>
      </c>
      <c r="G21" s="38">
        <f>IFERROR(ROUND((E21/P21*100-100),9),0)</f>
        <v>-5.3535775540000001</v>
      </c>
      <c r="H21" s="24" t="s">
        <v>28</v>
      </c>
      <c r="I21" s="26">
        <v>0</v>
      </c>
      <c r="J21" s="24">
        <v>0</v>
      </c>
      <c r="K21" s="24">
        <v>0</v>
      </c>
      <c r="L21" s="24">
        <v>1</v>
      </c>
      <c r="M21" s="24"/>
      <c r="N21" s="24">
        <v>1658</v>
      </c>
      <c r="O21" s="24">
        <v>2773</v>
      </c>
      <c r="P21" s="38">
        <f t="shared" ref="P21:P22" si="5">IFERROR(ROUND(N21/O21,9),0)</f>
        <v>0.59790840199999995</v>
      </c>
      <c r="Q21" s="26">
        <v>2</v>
      </c>
      <c r="R21" s="24"/>
      <c r="T21" s="20">
        <f t="shared" si="1"/>
        <v>1</v>
      </c>
      <c r="U21" s="20" t="b">
        <f t="shared" si="2"/>
        <v>0</v>
      </c>
    </row>
    <row r="22" spans="1:21" ht="162" customHeight="1" x14ac:dyDescent="0.25">
      <c r="A22" s="76">
        <v>8</v>
      </c>
      <c r="B22" s="77" t="s">
        <v>15</v>
      </c>
      <c r="C22" s="24">
        <v>719</v>
      </c>
      <c r="D22" s="24">
        <v>3162</v>
      </c>
      <c r="E22" s="25">
        <f t="shared" si="3"/>
        <v>0.22738772900000001</v>
      </c>
      <c r="F22" s="24" t="s">
        <v>28</v>
      </c>
      <c r="G22" s="38">
        <f t="shared" si="4"/>
        <v>-19.981450108000001</v>
      </c>
      <c r="H22" s="24" t="s">
        <v>28</v>
      </c>
      <c r="I22" s="26">
        <v>1</v>
      </c>
      <c r="J22" s="24">
        <v>1</v>
      </c>
      <c r="K22" s="24">
        <v>0</v>
      </c>
      <c r="L22" s="24">
        <v>1</v>
      </c>
      <c r="M22" s="24"/>
      <c r="N22" s="24">
        <v>788</v>
      </c>
      <c r="O22" s="24">
        <v>2773</v>
      </c>
      <c r="P22" s="38">
        <f t="shared" si="5"/>
        <v>0.28416877000000001</v>
      </c>
      <c r="Q22" s="26">
        <v>1</v>
      </c>
      <c r="R22" s="24"/>
      <c r="T22" s="20">
        <f t="shared" si="1"/>
        <v>1</v>
      </c>
      <c r="U22" s="20">
        <f t="shared" si="2"/>
        <v>1</v>
      </c>
    </row>
    <row r="23" spans="1:21" ht="138.75" customHeight="1" x14ac:dyDescent="0.25">
      <c r="A23" s="76">
        <v>9</v>
      </c>
      <c r="B23" s="77" t="s">
        <v>14</v>
      </c>
      <c r="C23" s="24">
        <v>14</v>
      </c>
      <c r="D23" s="24">
        <v>98</v>
      </c>
      <c r="E23" s="25">
        <f t="shared" si="3"/>
        <v>0.14285714299999999</v>
      </c>
      <c r="F23" s="24">
        <v>0.8</v>
      </c>
      <c r="G23" s="24" t="s">
        <v>28</v>
      </c>
      <c r="H23" s="38">
        <f>ROUND(E23/F23,9)</f>
        <v>0.178571429</v>
      </c>
      <c r="I23" s="26">
        <v>0</v>
      </c>
      <c r="J23" s="24" t="s">
        <v>28</v>
      </c>
      <c r="K23" s="24">
        <v>0</v>
      </c>
      <c r="L23" s="24">
        <v>1</v>
      </c>
      <c r="M23" s="24"/>
      <c r="N23" s="24" t="s">
        <v>28</v>
      </c>
      <c r="O23" s="24" t="s">
        <v>28</v>
      </c>
      <c r="P23" s="24" t="s">
        <v>28</v>
      </c>
      <c r="Q23" s="26">
        <v>0.5</v>
      </c>
      <c r="R23" s="24"/>
      <c r="T23" s="20">
        <f t="shared" si="1"/>
        <v>1</v>
      </c>
      <c r="U23" s="20" t="b">
        <f t="shared" si="2"/>
        <v>0</v>
      </c>
    </row>
    <row r="24" spans="1:21" ht="157.5" customHeight="1" x14ac:dyDescent="0.25">
      <c r="A24" s="76">
        <v>10</v>
      </c>
      <c r="B24" s="77" t="s">
        <v>13</v>
      </c>
      <c r="C24" s="24">
        <v>0</v>
      </c>
      <c r="D24" s="24">
        <v>6</v>
      </c>
      <c r="E24" s="25">
        <f t="shared" si="3"/>
        <v>0</v>
      </c>
      <c r="F24" s="24">
        <v>0.8</v>
      </c>
      <c r="G24" s="24" t="s">
        <v>28</v>
      </c>
      <c r="H24" s="38">
        <f>ROUND(E24/F24,9)</f>
        <v>0</v>
      </c>
      <c r="I24" s="26">
        <v>0</v>
      </c>
      <c r="J24" s="24" t="s">
        <v>28</v>
      </c>
      <c r="K24" s="24">
        <v>0</v>
      </c>
      <c r="L24" s="24">
        <v>1</v>
      </c>
      <c r="M24" s="24"/>
      <c r="N24" s="24" t="s">
        <v>28</v>
      </c>
      <c r="O24" s="24" t="s">
        <v>28</v>
      </c>
      <c r="P24" s="24" t="s">
        <v>28</v>
      </c>
      <c r="Q24" s="26">
        <v>0</v>
      </c>
      <c r="R24" s="24"/>
      <c r="T24" s="20">
        <f t="shared" si="1"/>
        <v>1</v>
      </c>
      <c r="U24" s="20" t="b">
        <f t="shared" si="2"/>
        <v>0</v>
      </c>
    </row>
    <row r="25" spans="1:21" ht="133.5" customHeight="1" x14ac:dyDescent="0.25">
      <c r="A25" s="76">
        <v>11</v>
      </c>
      <c r="B25" s="77" t="s">
        <v>12</v>
      </c>
      <c r="C25" s="24">
        <v>5</v>
      </c>
      <c r="D25" s="24">
        <v>29</v>
      </c>
      <c r="E25" s="25">
        <f t="shared" si="3"/>
        <v>0.17241379300000001</v>
      </c>
      <c r="F25" s="24">
        <v>0.8</v>
      </c>
      <c r="G25" s="24" t="s">
        <v>28</v>
      </c>
      <c r="H25" s="38">
        <f>ROUND(E25/F25,9)</f>
        <v>0.215517241</v>
      </c>
      <c r="I25" s="26">
        <v>1</v>
      </c>
      <c r="J25" s="24" t="s">
        <v>28</v>
      </c>
      <c r="K25" s="24">
        <v>1</v>
      </c>
      <c r="L25" s="24">
        <v>1</v>
      </c>
      <c r="M25" s="24"/>
      <c r="N25" s="24" t="s">
        <v>28</v>
      </c>
      <c r="O25" s="24" t="s">
        <v>28</v>
      </c>
      <c r="P25" s="24" t="s">
        <v>28</v>
      </c>
      <c r="Q25" s="26">
        <v>0</v>
      </c>
      <c r="R25" s="24"/>
      <c r="T25" s="20">
        <f t="shared" si="1"/>
        <v>1</v>
      </c>
      <c r="U25" s="20">
        <f t="shared" si="2"/>
        <v>1</v>
      </c>
    </row>
    <row r="26" spans="1:21" ht="150" customHeight="1" x14ac:dyDescent="0.25">
      <c r="A26" s="76">
        <v>12</v>
      </c>
      <c r="B26" s="77" t="s">
        <v>11</v>
      </c>
      <c r="C26" s="24">
        <v>48</v>
      </c>
      <c r="D26" s="24">
        <v>13825</v>
      </c>
      <c r="E26" s="25">
        <f t="shared" si="3"/>
        <v>3.4719709999999999E-3</v>
      </c>
      <c r="F26" s="24" t="s">
        <v>28</v>
      </c>
      <c r="G26" s="38">
        <f t="shared" ref="G26:G28" si="6">IFERROR(ROUND((E26/P26*100-100),9),0)</f>
        <v>-18.743476254000001</v>
      </c>
      <c r="H26" s="24" t="s">
        <v>28</v>
      </c>
      <c r="I26" s="26">
        <v>1</v>
      </c>
      <c r="J26" s="24">
        <v>1</v>
      </c>
      <c r="K26" s="24">
        <v>0</v>
      </c>
      <c r="L26" s="24">
        <v>1</v>
      </c>
      <c r="M26" s="24"/>
      <c r="N26" s="24">
        <v>56</v>
      </c>
      <c r="O26" s="24">
        <v>13106</v>
      </c>
      <c r="P26" s="38">
        <f t="shared" ref="P26:P27" si="7">IFERROR(ROUND(N26/O26,9),0)</f>
        <v>4.2728519999999997E-3</v>
      </c>
      <c r="Q26" s="26">
        <v>1</v>
      </c>
      <c r="R26" s="24"/>
      <c r="T26" s="20">
        <f t="shared" si="1"/>
        <v>1</v>
      </c>
      <c r="U26" s="20">
        <f t="shared" si="2"/>
        <v>1</v>
      </c>
    </row>
    <row r="27" spans="1:21" ht="167.25" customHeight="1" x14ac:dyDescent="0.25">
      <c r="A27" s="76">
        <v>13</v>
      </c>
      <c r="B27" s="77" t="s">
        <v>10</v>
      </c>
      <c r="C27" s="24">
        <v>171</v>
      </c>
      <c r="D27" s="24">
        <v>272</v>
      </c>
      <c r="E27" s="25">
        <f t="shared" si="3"/>
        <v>0.62867647100000001</v>
      </c>
      <c r="F27" s="24" t="s">
        <v>28</v>
      </c>
      <c r="G27" s="38">
        <f t="shared" si="6"/>
        <v>9.5002424980000004</v>
      </c>
      <c r="H27" s="24" t="s">
        <v>28</v>
      </c>
      <c r="I27" s="26">
        <v>0</v>
      </c>
      <c r="J27" s="24">
        <v>0</v>
      </c>
      <c r="K27" s="24">
        <v>0</v>
      </c>
      <c r="L27" s="24">
        <v>1</v>
      </c>
      <c r="M27" s="24"/>
      <c r="N27" s="24">
        <v>182</v>
      </c>
      <c r="O27" s="24">
        <v>317</v>
      </c>
      <c r="P27" s="38">
        <f t="shared" si="7"/>
        <v>0.57413249200000005</v>
      </c>
      <c r="Q27" s="26">
        <v>2</v>
      </c>
      <c r="R27" s="24"/>
      <c r="T27" s="20">
        <f t="shared" si="1"/>
        <v>1</v>
      </c>
      <c r="U27" s="20" t="b">
        <f t="shared" si="2"/>
        <v>0</v>
      </c>
    </row>
    <row r="28" spans="1:21" ht="155.25" customHeight="1" x14ac:dyDescent="0.25">
      <c r="A28" s="76">
        <v>14</v>
      </c>
      <c r="B28" s="81" t="s">
        <v>9</v>
      </c>
      <c r="C28" s="24">
        <v>196</v>
      </c>
      <c r="D28" s="24">
        <v>768</v>
      </c>
      <c r="E28" s="25">
        <f>IFERROR(ROUND(C28/D28,9),0)</f>
        <v>0.25520833300000001</v>
      </c>
      <c r="F28" s="24" t="s">
        <v>28</v>
      </c>
      <c r="G28" s="38">
        <f t="shared" si="6"/>
        <v>-19.652630813999998</v>
      </c>
      <c r="H28" s="24" t="s">
        <v>28</v>
      </c>
      <c r="I28" s="26">
        <v>1</v>
      </c>
      <c r="J28" s="24">
        <v>1</v>
      </c>
      <c r="K28" s="24">
        <v>0</v>
      </c>
      <c r="L28" s="24">
        <v>1</v>
      </c>
      <c r="M28" s="24"/>
      <c r="N28" s="24">
        <v>236</v>
      </c>
      <c r="O28" s="24">
        <v>743</v>
      </c>
      <c r="P28" s="38">
        <f>IFERROR(ROUND(N28/O28,9),0)</f>
        <v>0.31763122500000002</v>
      </c>
      <c r="Q28" s="26">
        <v>0</v>
      </c>
      <c r="R28" s="24"/>
      <c r="T28" s="20">
        <f t="shared" si="1"/>
        <v>1</v>
      </c>
      <c r="U28" s="20">
        <f t="shared" si="2"/>
        <v>1</v>
      </c>
    </row>
    <row r="29" spans="1:21" ht="30" customHeight="1" x14ac:dyDescent="0.25">
      <c r="A29" s="82"/>
      <c r="B29" s="74"/>
      <c r="C29" s="83" t="s">
        <v>44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T29" s="20"/>
      <c r="U29" s="20"/>
    </row>
    <row r="30" spans="1:21" ht="44.25" customHeight="1" x14ac:dyDescent="0.25">
      <c r="A30" s="76">
        <v>15</v>
      </c>
      <c r="B30" s="81" t="s">
        <v>16</v>
      </c>
      <c r="C30" s="103">
        <v>975</v>
      </c>
      <c r="D30" s="103">
        <v>963</v>
      </c>
      <c r="E30" s="38">
        <f t="shared" ref="E30:E35" si="8">IFERROR(ROUND(C30/D30,9),0)</f>
        <v>1.0124610590000001</v>
      </c>
      <c r="F30" s="24">
        <v>0.95</v>
      </c>
      <c r="G30" s="24" t="s">
        <v>28</v>
      </c>
      <c r="H30" s="24">
        <f t="shared" ref="H30:H34" si="9">IFERROR(ROUND(E30/F30,9),0)</f>
        <v>1.0657484829999999</v>
      </c>
      <c r="I30" s="26">
        <v>1</v>
      </c>
      <c r="J30" s="24">
        <v>1</v>
      </c>
      <c r="K30" s="24">
        <v>0</v>
      </c>
      <c r="L30" s="24">
        <v>1</v>
      </c>
      <c r="M30" s="24"/>
      <c r="N30" s="24" t="s">
        <v>28</v>
      </c>
      <c r="O30" s="24" t="s">
        <v>28</v>
      </c>
      <c r="P30" s="24" t="s">
        <v>28</v>
      </c>
      <c r="Q30" s="26">
        <v>1</v>
      </c>
      <c r="R30" s="24"/>
      <c r="T30" s="20">
        <f>IF(L30&gt;0,1)</f>
        <v>1</v>
      </c>
      <c r="U30" s="20">
        <f>IF(I30&gt;0,1)</f>
        <v>1</v>
      </c>
    </row>
    <row r="31" spans="1:21" ht="141" customHeight="1" x14ac:dyDescent="0.25">
      <c r="A31" s="76">
        <v>16</v>
      </c>
      <c r="B31" s="81" t="s">
        <v>17</v>
      </c>
      <c r="C31" s="24">
        <v>1</v>
      </c>
      <c r="D31" s="24">
        <v>60</v>
      </c>
      <c r="E31" s="25">
        <f t="shared" si="8"/>
        <v>1.6666667E-2</v>
      </c>
      <c r="F31" s="24">
        <v>0.7</v>
      </c>
      <c r="G31" s="24" t="s">
        <v>28</v>
      </c>
      <c r="H31" s="38">
        <f t="shared" si="9"/>
        <v>2.3809523999999999E-2</v>
      </c>
      <c r="I31" s="26">
        <v>0</v>
      </c>
      <c r="J31" s="24">
        <v>0</v>
      </c>
      <c r="K31" s="24">
        <v>0</v>
      </c>
      <c r="L31" s="24">
        <v>1</v>
      </c>
      <c r="M31" s="24"/>
      <c r="N31" s="24" t="s">
        <v>28</v>
      </c>
      <c r="O31" s="24" t="s">
        <v>28</v>
      </c>
      <c r="P31" s="24" t="s">
        <v>28</v>
      </c>
      <c r="Q31" s="26">
        <v>0</v>
      </c>
      <c r="R31" s="24"/>
      <c r="T31" s="20">
        <f t="shared" ref="T31:T32" si="10">IF(L31&gt;0,1)</f>
        <v>1</v>
      </c>
      <c r="U31" s="20" t="b">
        <f t="shared" ref="U31:U32" si="11">IF(I31&gt;0,1)</f>
        <v>0</v>
      </c>
    </row>
    <row r="32" spans="1:21" ht="148.5" customHeight="1" x14ac:dyDescent="0.25">
      <c r="A32" s="76">
        <v>17</v>
      </c>
      <c r="B32" s="81" t="s">
        <v>18</v>
      </c>
      <c r="C32" s="24">
        <v>2</v>
      </c>
      <c r="D32" s="24">
        <v>87</v>
      </c>
      <c r="E32" s="25">
        <f t="shared" si="8"/>
        <v>2.2988505999999999E-2</v>
      </c>
      <c r="F32" s="24">
        <v>0.7</v>
      </c>
      <c r="G32" s="24" t="s">
        <v>28</v>
      </c>
      <c r="H32" s="38">
        <f t="shared" si="9"/>
        <v>3.2840723000000002E-2</v>
      </c>
      <c r="I32" s="26">
        <v>0</v>
      </c>
      <c r="J32" s="24">
        <v>0</v>
      </c>
      <c r="K32" s="24">
        <v>0</v>
      </c>
      <c r="L32" s="24">
        <v>1</v>
      </c>
      <c r="M32" s="24"/>
      <c r="N32" s="24" t="s">
        <v>28</v>
      </c>
      <c r="O32" s="24" t="s">
        <v>28</v>
      </c>
      <c r="P32" s="24" t="s">
        <v>28</v>
      </c>
      <c r="Q32" s="26">
        <v>0</v>
      </c>
      <c r="R32" s="24"/>
      <c r="T32" s="20">
        <f t="shared" si="10"/>
        <v>1</v>
      </c>
      <c r="U32" s="20" t="b">
        <f t="shared" si="11"/>
        <v>0</v>
      </c>
    </row>
    <row r="33" spans="1:22" ht="121.5" customHeight="1" x14ac:dyDescent="0.25">
      <c r="A33" s="76">
        <v>18</v>
      </c>
      <c r="B33" s="81" t="s">
        <v>19</v>
      </c>
      <c r="C33" s="24">
        <v>22</v>
      </c>
      <c r="D33" s="24">
        <v>325</v>
      </c>
      <c r="E33" s="25">
        <f t="shared" si="8"/>
        <v>6.7692308000000007E-2</v>
      </c>
      <c r="F33" s="24">
        <v>0.7</v>
      </c>
      <c r="G33" s="24" t="s">
        <v>28</v>
      </c>
      <c r="H33" s="38">
        <f t="shared" si="9"/>
        <v>9.6703296999999994E-2</v>
      </c>
      <c r="I33" s="26">
        <v>0</v>
      </c>
      <c r="J33" s="24">
        <v>0</v>
      </c>
      <c r="K33" s="24">
        <v>0</v>
      </c>
      <c r="L33" s="24">
        <v>1</v>
      </c>
      <c r="M33" s="24"/>
      <c r="N33" s="24" t="s">
        <v>28</v>
      </c>
      <c r="O33" s="24" t="s">
        <v>28</v>
      </c>
      <c r="P33" s="24" t="s">
        <v>28</v>
      </c>
      <c r="Q33" s="26">
        <v>0</v>
      </c>
      <c r="R33" s="24"/>
      <c r="T33" s="20">
        <f>IF(L33&gt;0,1)</f>
        <v>1</v>
      </c>
      <c r="U33" s="20" t="b">
        <f>IF(I33&gt;0,1)</f>
        <v>0</v>
      </c>
    </row>
    <row r="34" spans="1:22" ht="121.5" customHeight="1" x14ac:dyDescent="0.25">
      <c r="A34" s="76">
        <v>19</v>
      </c>
      <c r="B34" s="81" t="s">
        <v>20</v>
      </c>
      <c r="C34" s="24">
        <v>1</v>
      </c>
      <c r="D34" s="24">
        <v>9</v>
      </c>
      <c r="E34" s="25">
        <f t="shared" si="8"/>
        <v>0.111111111</v>
      </c>
      <c r="F34" s="24">
        <v>0.7</v>
      </c>
      <c r="G34" s="24" t="s">
        <v>28</v>
      </c>
      <c r="H34" s="38">
        <f t="shared" si="9"/>
        <v>0.15873015900000001</v>
      </c>
      <c r="I34" s="26">
        <v>0</v>
      </c>
      <c r="J34" s="24">
        <v>0</v>
      </c>
      <c r="K34" s="24">
        <v>0</v>
      </c>
      <c r="L34" s="24">
        <v>1</v>
      </c>
      <c r="M34" s="24"/>
      <c r="N34" s="24" t="s">
        <v>28</v>
      </c>
      <c r="O34" s="24" t="s">
        <v>28</v>
      </c>
      <c r="P34" s="24" t="s">
        <v>28</v>
      </c>
      <c r="Q34" s="26">
        <v>0</v>
      </c>
      <c r="R34" s="24"/>
      <c r="T34" s="20">
        <f t="shared" ref="T34" si="12">IF(L34&gt;0,1)</f>
        <v>1</v>
      </c>
      <c r="U34" s="20" t="b">
        <f t="shared" ref="U34:U35" si="13">IF(I34&gt;0,1)</f>
        <v>0</v>
      </c>
    </row>
    <row r="35" spans="1:22" ht="175.5" customHeight="1" x14ac:dyDescent="0.25">
      <c r="A35" s="76">
        <v>20</v>
      </c>
      <c r="B35" s="81" t="s">
        <v>21</v>
      </c>
      <c r="C35" s="24">
        <v>10</v>
      </c>
      <c r="D35" s="24">
        <v>33</v>
      </c>
      <c r="E35" s="25">
        <f t="shared" si="8"/>
        <v>0.303030303</v>
      </c>
      <c r="F35" s="24">
        <v>0.7</v>
      </c>
      <c r="G35" s="24" t="s">
        <v>28</v>
      </c>
      <c r="H35" s="38">
        <f>IFERROR(ROUND(E35/F35,9),0)</f>
        <v>0.43290043299999997</v>
      </c>
      <c r="I35" s="26">
        <v>0</v>
      </c>
      <c r="J35" s="24">
        <v>0</v>
      </c>
      <c r="K35" s="24">
        <v>0</v>
      </c>
      <c r="L35" s="24">
        <v>1</v>
      </c>
      <c r="M35" s="24"/>
      <c r="N35" s="24" t="s">
        <v>28</v>
      </c>
      <c r="O35" s="24" t="s">
        <v>28</v>
      </c>
      <c r="P35" s="24" t="s">
        <v>28</v>
      </c>
      <c r="Q35" s="26">
        <v>0</v>
      </c>
      <c r="R35" s="24"/>
      <c r="T35" s="20">
        <f>IF(L35&gt;0,1)</f>
        <v>1</v>
      </c>
      <c r="U35" s="20" t="b">
        <f t="shared" si="13"/>
        <v>0</v>
      </c>
    </row>
    <row r="36" spans="1:22" ht="26.25" customHeight="1" x14ac:dyDescent="0.3">
      <c r="A36" s="82"/>
      <c r="B36" s="74"/>
      <c r="C36" s="83" t="s">
        <v>45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T36" s="27">
        <f>SUM(T15:T35)</f>
        <v>19</v>
      </c>
      <c r="U36" s="27">
        <f>SUM(U15:U35)</f>
        <v>6</v>
      </c>
      <c r="V36" s="28">
        <f>U36/T36</f>
        <v>0.31578947368421051</v>
      </c>
    </row>
    <row r="37" spans="1:22" ht="69.75" customHeight="1" x14ac:dyDescent="0.25">
      <c r="A37" s="76">
        <v>21</v>
      </c>
      <c r="B37" s="77" t="s">
        <v>22</v>
      </c>
      <c r="C37" s="84">
        <v>6</v>
      </c>
      <c r="D37" s="84">
        <v>15</v>
      </c>
      <c r="E37" s="25">
        <f t="shared" ref="E37:E41" si="14">IFERROR(ROUND(C37/D37,9),0)</f>
        <v>0.4</v>
      </c>
      <c r="F37" s="24" t="s">
        <v>28</v>
      </c>
      <c r="G37" s="38">
        <f t="shared" ref="G37:G40" si="15">IFERROR(ROUND((E37/P37*100-100),9),0)</f>
        <v>-6.66666676</v>
      </c>
      <c r="H37" s="24" t="s">
        <v>28</v>
      </c>
      <c r="I37" s="26">
        <v>0</v>
      </c>
      <c r="J37" s="24">
        <v>0</v>
      </c>
      <c r="K37" s="24">
        <v>0</v>
      </c>
      <c r="L37" s="24">
        <v>1</v>
      </c>
      <c r="M37" s="24"/>
      <c r="N37" s="84">
        <v>12</v>
      </c>
      <c r="O37" s="84">
        <v>28</v>
      </c>
      <c r="P37" s="38">
        <f>IFERROR(ROUND(N37/O37,9),0)</f>
        <v>0.428571429</v>
      </c>
      <c r="Q37" s="26">
        <v>1</v>
      </c>
      <c r="R37" s="24"/>
      <c r="T37" s="20">
        <f t="shared" ref="T37" si="16">IF(L37&gt;0,1)</f>
        <v>1</v>
      </c>
      <c r="U37" s="20" t="b">
        <f t="shared" ref="U37" si="17">IF(I37&gt;0,1)</f>
        <v>0</v>
      </c>
    </row>
    <row r="38" spans="1:22" ht="97.5" customHeight="1" x14ac:dyDescent="0.25">
      <c r="A38" s="76">
        <v>22</v>
      </c>
      <c r="B38" s="77" t="s">
        <v>23</v>
      </c>
      <c r="C38" s="84">
        <v>0</v>
      </c>
      <c r="D38" s="84">
        <v>69</v>
      </c>
      <c r="E38" s="25">
        <f t="shared" si="14"/>
        <v>0</v>
      </c>
      <c r="F38" s="24">
        <v>0.1</v>
      </c>
      <c r="G38" s="24" t="s">
        <v>28</v>
      </c>
      <c r="H38" s="38">
        <f t="shared" ref="H38" si="18">IFERROR(ROUND(E38/F38,9),0)</f>
        <v>0</v>
      </c>
      <c r="I38" s="26">
        <v>0</v>
      </c>
      <c r="J38" s="24" t="s">
        <v>28</v>
      </c>
      <c r="K38" s="24">
        <v>0</v>
      </c>
      <c r="L38" s="24">
        <v>1</v>
      </c>
      <c r="M38" s="24"/>
      <c r="N38" s="24" t="s">
        <v>28</v>
      </c>
      <c r="O38" s="24" t="s">
        <v>28</v>
      </c>
      <c r="P38" s="24" t="s">
        <v>28</v>
      </c>
      <c r="Q38" s="26">
        <v>0</v>
      </c>
      <c r="R38" s="24"/>
      <c r="T38" s="20">
        <f t="shared" ref="T38:T41" si="19">IF(L38&gt;0,1)</f>
        <v>1</v>
      </c>
      <c r="U38" s="20" t="b">
        <f>IF(I38&gt;0,1)</f>
        <v>0</v>
      </c>
    </row>
    <row r="39" spans="1:22" ht="122.25" customHeight="1" x14ac:dyDescent="0.25">
      <c r="A39" s="76">
        <v>23</v>
      </c>
      <c r="B39" s="77" t="s">
        <v>24</v>
      </c>
      <c r="C39" s="24">
        <v>1</v>
      </c>
      <c r="D39" s="24">
        <v>1</v>
      </c>
      <c r="E39" s="25">
        <f>IFERROR(ROUND(C39/D39,9),0)</f>
        <v>1</v>
      </c>
      <c r="F39" s="24" t="s">
        <v>28</v>
      </c>
      <c r="G39" s="38">
        <f t="shared" si="15"/>
        <v>0</v>
      </c>
      <c r="H39" s="24" t="s">
        <v>28</v>
      </c>
      <c r="I39" s="26">
        <v>1</v>
      </c>
      <c r="J39" s="24">
        <v>1</v>
      </c>
      <c r="K39" s="24">
        <v>0</v>
      </c>
      <c r="L39" s="24">
        <v>1</v>
      </c>
      <c r="M39" s="24"/>
      <c r="N39" s="24">
        <v>0</v>
      </c>
      <c r="O39" s="24">
        <v>2</v>
      </c>
      <c r="P39" s="38">
        <f>IFERROR(ROUND(N39/O39,9),0)</f>
        <v>0</v>
      </c>
      <c r="Q39" s="26">
        <v>0</v>
      </c>
      <c r="R39" s="24"/>
      <c r="T39" s="20">
        <f t="shared" si="19"/>
        <v>1</v>
      </c>
      <c r="U39" s="20">
        <f t="shared" ref="U39:U41" si="20">IF(I39&gt;0,1)</f>
        <v>1</v>
      </c>
    </row>
    <row r="40" spans="1:22" ht="121.5" customHeight="1" x14ac:dyDescent="0.25">
      <c r="A40" s="76">
        <v>24</v>
      </c>
      <c r="B40" s="77" t="s">
        <v>25</v>
      </c>
      <c r="C40" s="24">
        <v>0</v>
      </c>
      <c r="D40" s="24">
        <v>6</v>
      </c>
      <c r="E40" s="25">
        <f t="shared" si="14"/>
        <v>0</v>
      </c>
      <c r="F40" s="24" t="s">
        <v>28</v>
      </c>
      <c r="G40" s="38">
        <f t="shared" si="15"/>
        <v>0</v>
      </c>
      <c r="H40" s="24" t="s">
        <v>28</v>
      </c>
      <c r="I40" s="26">
        <v>0</v>
      </c>
      <c r="J40" s="24">
        <v>0</v>
      </c>
      <c r="K40" s="24">
        <v>0</v>
      </c>
      <c r="L40" s="24">
        <v>1</v>
      </c>
      <c r="M40" s="24"/>
      <c r="N40" s="24">
        <v>0</v>
      </c>
      <c r="O40" s="24">
        <v>3</v>
      </c>
      <c r="P40" s="38">
        <f>IFERROR(ROUND(N40/O40,9),0)</f>
        <v>0</v>
      </c>
      <c r="Q40" s="26">
        <v>0</v>
      </c>
      <c r="R40" s="24"/>
      <c r="T40" s="20">
        <f t="shared" si="19"/>
        <v>1</v>
      </c>
      <c r="U40" s="20" t="b">
        <f>IF(I40&gt;0,1)</f>
        <v>0</v>
      </c>
    </row>
    <row r="41" spans="1:22" ht="94.5" customHeight="1" x14ac:dyDescent="0.25">
      <c r="A41" s="76">
        <v>25</v>
      </c>
      <c r="B41" s="77" t="s">
        <v>26</v>
      </c>
      <c r="C41" s="84">
        <v>67</v>
      </c>
      <c r="D41" s="84">
        <v>96</v>
      </c>
      <c r="E41" s="25">
        <f t="shared" si="14"/>
        <v>0.69791666699999999</v>
      </c>
      <c r="F41" s="24">
        <v>0.89</v>
      </c>
      <c r="G41" s="24" t="s">
        <v>28</v>
      </c>
      <c r="H41" s="38">
        <f t="shared" ref="H41:H43" si="21">IFERROR(ROUND(E41/F41,9),0)</f>
        <v>0.78417603000000002</v>
      </c>
      <c r="I41" s="26">
        <v>0</v>
      </c>
      <c r="J41" s="24" t="s">
        <v>28</v>
      </c>
      <c r="K41" s="24">
        <v>0</v>
      </c>
      <c r="L41" s="24">
        <v>1</v>
      </c>
      <c r="M41" s="24"/>
      <c r="N41" s="24" t="s">
        <v>28</v>
      </c>
      <c r="O41" s="24" t="s">
        <v>28</v>
      </c>
      <c r="P41" s="24" t="s">
        <v>28</v>
      </c>
      <c r="Q41" s="26">
        <v>0</v>
      </c>
      <c r="R41" s="24"/>
      <c r="T41" s="20">
        <f t="shared" si="19"/>
        <v>1</v>
      </c>
      <c r="U41" s="20" t="b">
        <f t="shared" si="20"/>
        <v>0</v>
      </c>
    </row>
    <row r="42" spans="1:22" ht="21" customHeight="1" x14ac:dyDescent="0.3">
      <c r="A42" s="88"/>
      <c r="B42" s="74"/>
      <c r="C42" s="83" t="s">
        <v>46</v>
      </c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T42" s="27">
        <f>SUM(T37:T41)</f>
        <v>5</v>
      </c>
      <c r="U42" s="27">
        <f>SUM(U37:U41)</f>
        <v>1</v>
      </c>
      <c r="V42" s="28">
        <f>U42/T42</f>
        <v>0.2</v>
      </c>
    </row>
    <row r="43" spans="1:22" ht="38.25" x14ac:dyDescent="0.25">
      <c r="A43" s="76">
        <v>26</v>
      </c>
      <c r="B43" s="77" t="s">
        <v>33</v>
      </c>
      <c r="C43" s="104">
        <f>9317+13605</f>
        <v>22922</v>
      </c>
      <c r="D43" s="104">
        <f>ROUND(35024/12*4.2,0)+ROUND(25552/12*2*4.2,0)</f>
        <v>30144</v>
      </c>
      <c r="E43" s="105">
        <f>IFERROR(ROUND(C43/D43,9),0)</f>
        <v>0.76041666699999999</v>
      </c>
      <c r="F43" s="36">
        <v>1</v>
      </c>
      <c r="G43" s="36" t="s">
        <v>28</v>
      </c>
      <c r="H43" s="39">
        <f t="shared" si="21"/>
        <v>0.76041666699999999</v>
      </c>
      <c r="I43" s="37">
        <v>0</v>
      </c>
      <c r="J43" s="36">
        <v>0</v>
      </c>
      <c r="K43" s="36">
        <v>0</v>
      </c>
      <c r="L43" s="36">
        <v>1</v>
      </c>
      <c r="M43" s="36"/>
      <c r="N43" s="36" t="s">
        <v>28</v>
      </c>
      <c r="O43" s="36" t="s">
        <v>28</v>
      </c>
      <c r="P43" s="39" t="s">
        <v>28</v>
      </c>
      <c r="Q43" s="37" t="s">
        <v>58</v>
      </c>
      <c r="R43" s="36"/>
    </row>
    <row r="44" spans="1:22" ht="51.75" customHeight="1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</row>
    <row r="45" spans="1:22" ht="19.5" customHeight="1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29"/>
      <c r="R45" s="22"/>
    </row>
    <row r="46" spans="1:22" x14ac:dyDescent="0.25">
      <c r="A46" s="21"/>
      <c r="B46" s="30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22"/>
    </row>
    <row r="47" spans="1:22" x14ac:dyDescent="0.25"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</row>
    <row r="48" spans="1:22" x14ac:dyDescent="0.25"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31"/>
    </row>
    <row r="49" spans="3:17" x14ac:dyDescent="0.25"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</row>
    <row r="50" spans="3:17" ht="18.75" x14ac:dyDescent="0.3">
      <c r="I50" s="32"/>
      <c r="J50" s="32"/>
      <c r="K50" s="32"/>
      <c r="L50" s="32"/>
    </row>
    <row r="51" spans="3:17" ht="18.75" x14ac:dyDescent="0.3">
      <c r="I51" s="32"/>
      <c r="J51" s="32"/>
      <c r="K51" s="32"/>
      <c r="L51" s="33"/>
    </row>
    <row r="52" spans="3:17" ht="18.75" x14ac:dyDescent="0.3">
      <c r="I52" s="32"/>
      <c r="J52" s="32"/>
      <c r="K52" s="32"/>
      <c r="L52" s="34"/>
    </row>
    <row r="53" spans="3:17" ht="18.75" x14ac:dyDescent="0.3">
      <c r="I53" s="32"/>
      <c r="J53" s="32"/>
      <c r="K53" s="32"/>
      <c r="L53" s="32"/>
    </row>
  </sheetData>
  <autoFilter ref="A13:R46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45:P45"/>
    <mergeCell ref="N8:N10"/>
    <mergeCell ref="O8:O10"/>
    <mergeCell ref="P8:P10"/>
    <mergeCell ref="A44:R44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53"/>
  <sheetViews>
    <sheetView view="pageBreakPreview" zoomScale="80" zoomScaleNormal="80" zoomScaleSheetLayoutView="80" workbookViewId="0">
      <selection activeCell="H47" sqref="H47"/>
    </sheetView>
  </sheetViews>
  <sheetFormatPr defaultColWidth="9.140625" defaultRowHeight="15" x14ac:dyDescent="0.25"/>
  <cols>
    <col min="1" max="1" width="9.42578125" style="55" customWidth="1"/>
    <col min="2" max="2" width="28.42578125" style="56" customWidth="1"/>
    <col min="3" max="3" width="16" style="57" customWidth="1"/>
    <col min="4" max="4" width="16.7109375" style="58" customWidth="1"/>
    <col min="5" max="5" width="24.28515625" style="58" customWidth="1"/>
    <col min="6" max="8" width="19.85546875" style="58" customWidth="1"/>
    <col min="9" max="9" width="19.85546875" style="59" customWidth="1"/>
    <col min="10" max="11" width="19.85546875" style="58" customWidth="1"/>
    <col min="12" max="12" width="18" style="58" customWidth="1"/>
    <col min="13" max="13" width="13.7109375" style="58" customWidth="1"/>
    <col min="14" max="14" width="16" style="58" customWidth="1"/>
    <col min="15" max="15" width="16.7109375" style="58" customWidth="1"/>
    <col min="16" max="16" width="24.28515625" style="58" customWidth="1"/>
    <col min="17" max="17" width="19.85546875" style="59" customWidth="1"/>
    <col min="18" max="18" width="13.140625" style="58" customWidth="1"/>
    <col min="19" max="21" width="9.140625" style="58"/>
    <col min="22" max="22" width="11.42578125" style="58" customWidth="1"/>
    <col min="23" max="16384" width="9.140625" style="58"/>
  </cols>
  <sheetData>
    <row r="1" spans="1:22" ht="16.5" x14ac:dyDescent="0.25">
      <c r="R1" s="10" t="s">
        <v>66</v>
      </c>
    </row>
    <row r="2" spans="1:22" ht="16.5" x14ac:dyDescent="0.25">
      <c r="R2" s="11" t="s">
        <v>65</v>
      </c>
    </row>
    <row r="3" spans="1:22" ht="16.5" x14ac:dyDescent="0.25">
      <c r="R3" s="11" t="str">
        <f>МОБ!$R$3</f>
        <v>№ 03-03 от 25.03.2025</v>
      </c>
    </row>
    <row r="5" spans="1:22" ht="15.75" x14ac:dyDescent="0.25">
      <c r="R5" s="60" t="s">
        <v>68</v>
      </c>
    </row>
    <row r="6" spans="1:22" ht="57.75" customHeight="1" x14ac:dyDescent="0.25">
      <c r="A6" s="107" t="s">
        <v>95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22" s="63" customFormat="1" ht="21.75" customHeight="1" x14ac:dyDescent="0.25">
      <c r="A7" s="46" t="s">
        <v>42</v>
      </c>
      <c r="B7" s="46" t="s">
        <v>41</v>
      </c>
      <c r="C7" s="62" t="s">
        <v>40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 t="s">
        <v>1</v>
      </c>
      <c r="O7" s="62"/>
      <c r="P7" s="62"/>
      <c r="Q7" s="62"/>
      <c r="R7" s="62"/>
    </row>
    <row r="8" spans="1:22" s="66" customFormat="1" ht="12" customHeight="1" x14ac:dyDescent="0.2">
      <c r="A8" s="46"/>
      <c r="B8" s="46"/>
      <c r="C8" s="64" t="s">
        <v>83</v>
      </c>
      <c r="D8" s="64" t="s">
        <v>84</v>
      </c>
      <c r="E8" s="64" t="s">
        <v>85</v>
      </c>
      <c r="F8" s="64" t="s">
        <v>86</v>
      </c>
      <c r="G8" s="64" t="s">
        <v>34</v>
      </c>
      <c r="H8" s="64" t="s">
        <v>35</v>
      </c>
      <c r="I8" s="65" t="s">
        <v>31</v>
      </c>
      <c r="J8" s="64" t="s">
        <v>29</v>
      </c>
      <c r="K8" s="64" t="s">
        <v>30</v>
      </c>
      <c r="L8" s="64" t="s">
        <v>32</v>
      </c>
      <c r="M8" s="64" t="s">
        <v>0</v>
      </c>
      <c r="N8" s="64" t="s">
        <v>83</v>
      </c>
      <c r="O8" s="64" t="s">
        <v>84</v>
      </c>
      <c r="P8" s="64" t="s">
        <v>85</v>
      </c>
      <c r="Q8" s="65" t="s">
        <v>31</v>
      </c>
      <c r="R8" s="64" t="s">
        <v>0</v>
      </c>
    </row>
    <row r="9" spans="1:22" s="66" customFormat="1" ht="12" customHeight="1" x14ac:dyDescent="0.2">
      <c r="A9" s="46"/>
      <c r="B9" s="46"/>
      <c r="C9" s="64"/>
      <c r="D9" s="64"/>
      <c r="E9" s="64"/>
      <c r="F9" s="64"/>
      <c r="G9" s="64"/>
      <c r="H9" s="64"/>
      <c r="I9" s="65"/>
      <c r="J9" s="64"/>
      <c r="K9" s="64"/>
      <c r="L9" s="64"/>
      <c r="M9" s="64"/>
      <c r="N9" s="64"/>
      <c r="O9" s="64"/>
      <c r="P9" s="64"/>
      <c r="Q9" s="65"/>
      <c r="R9" s="64"/>
    </row>
    <row r="10" spans="1:22" s="66" customFormat="1" ht="64.5" customHeight="1" x14ac:dyDescent="0.2">
      <c r="A10" s="46"/>
      <c r="B10" s="46"/>
      <c r="C10" s="64"/>
      <c r="D10" s="64"/>
      <c r="E10" s="64"/>
      <c r="F10" s="64"/>
      <c r="G10" s="64"/>
      <c r="H10" s="64"/>
      <c r="I10" s="65"/>
      <c r="J10" s="64"/>
      <c r="K10" s="64"/>
      <c r="L10" s="64"/>
      <c r="M10" s="64"/>
      <c r="N10" s="64"/>
      <c r="O10" s="64"/>
      <c r="P10" s="64"/>
      <c r="Q10" s="65"/>
      <c r="R10" s="64"/>
    </row>
    <row r="11" spans="1:22" s="66" customFormat="1" ht="15" customHeight="1" x14ac:dyDescent="0.2">
      <c r="A11" s="46"/>
      <c r="B11" s="46"/>
      <c r="C11" s="67" t="s">
        <v>27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22" s="66" customFormat="1" ht="207.75" customHeight="1" x14ac:dyDescent="0.2">
      <c r="A12" s="46"/>
      <c r="B12" s="46"/>
      <c r="C12" s="68" t="s">
        <v>38</v>
      </c>
      <c r="D12" s="68" t="s">
        <v>38</v>
      </c>
      <c r="E12" s="68" t="s">
        <v>87</v>
      </c>
      <c r="F12" s="68" t="s">
        <v>88</v>
      </c>
      <c r="G12" s="68" t="s">
        <v>89</v>
      </c>
      <c r="H12" s="68" t="s">
        <v>90</v>
      </c>
      <c r="I12" s="35" t="s">
        <v>39</v>
      </c>
      <c r="J12" s="68" t="s">
        <v>36</v>
      </c>
      <c r="K12" s="68" t="s">
        <v>36</v>
      </c>
      <c r="L12" s="68" t="s">
        <v>91</v>
      </c>
      <c r="M12" s="69"/>
      <c r="N12" s="68" t="s">
        <v>38</v>
      </c>
      <c r="O12" s="68" t="s">
        <v>38</v>
      </c>
      <c r="P12" s="68" t="s">
        <v>92</v>
      </c>
      <c r="Q12" s="35" t="s">
        <v>37</v>
      </c>
      <c r="R12" s="69"/>
    </row>
    <row r="13" spans="1:22" s="72" customFormat="1" ht="14.25" x14ac:dyDescent="0.2">
      <c r="A13" s="70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1">
        <v>9</v>
      </c>
      <c r="J13" s="70">
        <v>10</v>
      </c>
      <c r="K13" s="70">
        <v>11</v>
      </c>
      <c r="L13" s="70">
        <v>12</v>
      </c>
      <c r="M13" s="70">
        <v>13</v>
      </c>
      <c r="N13" s="70">
        <v>14</v>
      </c>
      <c r="O13" s="70">
        <v>15</v>
      </c>
      <c r="P13" s="70">
        <v>16</v>
      </c>
      <c r="Q13" s="71">
        <v>17</v>
      </c>
      <c r="R13" s="70">
        <v>18</v>
      </c>
    </row>
    <row r="14" spans="1:22" ht="15" customHeight="1" x14ac:dyDescent="0.25">
      <c r="A14" s="73"/>
      <c r="B14" s="74"/>
      <c r="C14" s="75" t="s">
        <v>43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</row>
    <row r="15" spans="1:22" ht="73.5" customHeight="1" x14ac:dyDescent="0.25">
      <c r="A15" s="76">
        <v>1</v>
      </c>
      <c r="B15" s="77" t="s">
        <v>2</v>
      </c>
      <c r="C15" s="24">
        <v>0</v>
      </c>
      <c r="D15" s="24">
        <v>0</v>
      </c>
      <c r="E15" s="25">
        <f>IFERROR(ROUND(C15/D15,9),0)</f>
        <v>0</v>
      </c>
      <c r="F15" s="78" t="s">
        <v>28</v>
      </c>
      <c r="G15" s="38">
        <f>IFERROR(ROUND((E15/P15*100-100),9),0)</f>
        <v>0</v>
      </c>
      <c r="H15" s="78" t="s">
        <v>28</v>
      </c>
      <c r="I15" s="79"/>
      <c r="J15" s="24"/>
      <c r="K15" s="24"/>
      <c r="L15" s="24">
        <v>0</v>
      </c>
      <c r="M15" s="24"/>
      <c r="N15" s="24"/>
      <c r="O15" s="24"/>
      <c r="P15" s="38">
        <f t="shared" ref="P15:P19" si="0">IFERROR(ROUND(N15/O15,9),0)</f>
        <v>0</v>
      </c>
      <c r="Q15" s="26"/>
      <c r="R15" s="24"/>
      <c r="T15" s="72" t="b">
        <f t="shared" ref="T15:T28" si="1">IF(L15&gt;0,1)</f>
        <v>0</v>
      </c>
      <c r="U15" s="72" t="b">
        <f t="shared" ref="U15:U28" si="2">IF(I15&gt;0,1)</f>
        <v>0</v>
      </c>
      <c r="V15" s="72"/>
    </row>
    <row r="16" spans="1:22" ht="143.25" customHeight="1" x14ac:dyDescent="0.25">
      <c r="A16" s="76">
        <v>2</v>
      </c>
      <c r="B16" s="77" t="s">
        <v>3</v>
      </c>
      <c r="C16" s="24"/>
      <c r="D16" s="24"/>
      <c r="E16" s="80">
        <f t="shared" ref="E16:E27" si="3">IFERROR(ROUND(C16/D16,9),0)</f>
        <v>0</v>
      </c>
      <c r="F16" s="78" t="s">
        <v>28</v>
      </c>
      <c r="G16" s="38">
        <f t="shared" ref="G16:G22" si="4">IFERROR(ROUND((E16/P16*100-100),9),0)</f>
        <v>0</v>
      </c>
      <c r="H16" s="78" t="s">
        <v>28</v>
      </c>
      <c r="I16" s="79"/>
      <c r="J16" s="24"/>
      <c r="K16" s="24"/>
      <c r="L16" s="24">
        <v>0</v>
      </c>
      <c r="M16" s="24"/>
      <c r="N16" s="24"/>
      <c r="O16" s="24"/>
      <c r="P16" s="38">
        <f t="shared" si="0"/>
        <v>0</v>
      </c>
      <c r="Q16" s="26"/>
      <c r="R16" s="24"/>
      <c r="T16" s="72" t="b">
        <f t="shared" si="1"/>
        <v>0</v>
      </c>
      <c r="U16" s="72" t="b">
        <f t="shared" si="2"/>
        <v>0</v>
      </c>
    </row>
    <row r="17" spans="1:21" ht="147" customHeight="1" x14ac:dyDescent="0.25">
      <c r="A17" s="76">
        <v>3</v>
      </c>
      <c r="B17" s="77" t="s">
        <v>4</v>
      </c>
      <c r="C17" s="24"/>
      <c r="D17" s="24"/>
      <c r="E17" s="25">
        <f t="shared" si="3"/>
        <v>0</v>
      </c>
      <c r="F17" s="24" t="s">
        <v>28</v>
      </c>
      <c r="G17" s="38">
        <f t="shared" si="4"/>
        <v>0</v>
      </c>
      <c r="H17" s="24" t="s">
        <v>28</v>
      </c>
      <c r="I17" s="26"/>
      <c r="J17" s="24"/>
      <c r="K17" s="24"/>
      <c r="L17" s="24">
        <v>0</v>
      </c>
      <c r="M17" s="24"/>
      <c r="N17" s="24"/>
      <c r="O17" s="24"/>
      <c r="P17" s="38">
        <f t="shared" si="0"/>
        <v>0</v>
      </c>
      <c r="Q17" s="26"/>
      <c r="R17" s="24"/>
      <c r="T17" s="72" t="b">
        <f t="shared" si="1"/>
        <v>0</v>
      </c>
      <c r="U17" s="72" t="b">
        <f t="shared" si="2"/>
        <v>0</v>
      </c>
    </row>
    <row r="18" spans="1:21" ht="153" x14ac:dyDescent="0.25">
      <c r="A18" s="76">
        <v>4</v>
      </c>
      <c r="B18" s="77" t="s">
        <v>5</v>
      </c>
      <c r="C18" s="24"/>
      <c r="D18" s="24"/>
      <c r="E18" s="25">
        <f t="shared" si="3"/>
        <v>0</v>
      </c>
      <c r="F18" s="24" t="s">
        <v>28</v>
      </c>
      <c r="G18" s="38">
        <f t="shared" si="4"/>
        <v>0</v>
      </c>
      <c r="H18" s="24" t="s">
        <v>28</v>
      </c>
      <c r="I18" s="26"/>
      <c r="J18" s="24"/>
      <c r="K18" s="24"/>
      <c r="L18" s="24">
        <v>0</v>
      </c>
      <c r="M18" s="24"/>
      <c r="N18" s="24"/>
      <c r="O18" s="24"/>
      <c r="P18" s="38">
        <f t="shared" si="0"/>
        <v>0</v>
      </c>
      <c r="Q18" s="26"/>
      <c r="R18" s="24"/>
      <c r="T18" s="72" t="b">
        <f t="shared" si="1"/>
        <v>0</v>
      </c>
      <c r="U18" s="72" t="b">
        <f t="shared" si="2"/>
        <v>0</v>
      </c>
    </row>
    <row r="19" spans="1:21" ht="114.75" customHeight="1" x14ac:dyDescent="0.25">
      <c r="A19" s="76">
        <v>5</v>
      </c>
      <c r="B19" s="77" t="s">
        <v>6</v>
      </c>
      <c r="C19" s="24"/>
      <c r="D19" s="24"/>
      <c r="E19" s="25">
        <f t="shared" si="3"/>
        <v>0</v>
      </c>
      <c r="F19" s="24" t="s">
        <v>28</v>
      </c>
      <c r="G19" s="38">
        <f t="shared" si="4"/>
        <v>0</v>
      </c>
      <c r="H19" s="24" t="s">
        <v>28</v>
      </c>
      <c r="I19" s="26"/>
      <c r="J19" s="24"/>
      <c r="K19" s="24"/>
      <c r="L19" s="24">
        <v>0</v>
      </c>
      <c r="M19" s="24"/>
      <c r="N19" s="24"/>
      <c r="O19" s="24"/>
      <c r="P19" s="38">
        <f t="shared" si="0"/>
        <v>0</v>
      </c>
      <c r="Q19" s="26"/>
      <c r="R19" s="24"/>
      <c r="T19" s="72" t="b">
        <f t="shared" si="1"/>
        <v>0</v>
      </c>
      <c r="U19" s="72" t="b">
        <f t="shared" si="2"/>
        <v>0</v>
      </c>
    </row>
    <row r="20" spans="1:21" ht="84.75" customHeight="1" x14ac:dyDescent="0.25">
      <c r="A20" s="76">
        <v>6</v>
      </c>
      <c r="B20" s="77" t="s">
        <v>7</v>
      </c>
      <c r="C20" s="24"/>
      <c r="D20" s="24"/>
      <c r="E20" s="25">
        <f t="shared" si="3"/>
        <v>0</v>
      </c>
      <c r="F20" s="24"/>
      <c r="G20" s="24" t="s">
        <v>28</v>
      </c>
      <c r="H20" s="38">
        <f>IFERROR(ROUND(E20/F20,9),0)</f>
        <v>0</v>
      </c>
      <c r="I20" s="26"/>
      <c r="J20" s="24" t="s">
        <v>28</v>
      </c>
      <c r="K20" s="24"/>
      <c r="L20" s="24">
        <v>0</v>
      </c>
      <c r="M20" s="24"/>
      <c r="N20" s="24" t="s">
        <v>28</v>
      </c>
      <c r="O20" s="24" t="s">
        <v>28</v>
      </c>
      <c r="P20" s="24" t="s">
        <v>28</v>
      </c>
      <c r="Q20" s="26" t="s">
        <v>28</v>
      </c>
      <c r="R20" s="24"/>
      <c r="T20" s="72" t="b">
        <f t="shared" si="1"/>
        <v>0</v>
      </c>
      <c r="U20" s="72" t="b">
        <f t="shared" si="2"/>
        <v>0</v>
      </c>
    </row>
    <row r="21" spans="1:21" ht="140.25" x14ac:dyDescent="0.25">
      <c r="A21" s="76">
        <v>7</v>
      </c>
      <c r="B21" s="77" t="s">
        <v>8</v>
      </c>
      <c r="C21" s="24"/>
      <c r="D21" s="24"/>
      <c r="E21" s="25">
        <f t="shared" si="3"/>
        <v>0</v>
      </c>
      <c r="F21" s="24" t="s">
        <v>28</v>
      </c>
      <c r="G21" s="38">
        <f t="shared" si="4"/>
        <v>0</v>
      </c>
      <c r="H21" s="24" t="s">
        <v>28</v>
      </c>
      <c r="I21" s="26"/>
      <c r="J21" s="24"/>
      <c r="K21" s="24"/>
      <c r="L21" s="24">
        <v>0</v>
      </c>
      <c r="M21" s="24"/>
      <c r="N21" s="24"/>
      <c r="O21" s="24"/>
      <c r="P21" s="38">
        <f t="shared" ref="P21:P22" si="5">IFERROR(ROUND(N21/O21,9),0)</f>
        <v>0</v>
      </c>
      <c r="Q21" s="26"/>
      <c r="R21" s="24"/>
      <c r="T21" s="72" t="b">
        <f t="shared" si="1"/>
        <v>0</v>
      </c>
      <c r="U21" s="72" t="b">
        <f t="shared" si="2"/>
        <v>0</v>
      </c>
    </row>
    <row r="22" spans="1:21" ht="173.25" customHeight="1" x14ac:dyDescent="0.25">
      <c r="A22" s="76">
        <v>8</v>
      </c>
      <c r="B22" s="77" t="s">
        <v>15</v>
      </c>
      <c r="C22" s="24"/>
      <c r="D22" s="24"/>
      <c r="E22" s="25">
        <f t="shared" si="3"/>
        <v>0</v>
      </c>
      <c r="F22" s="24" t="s">
        <v>28</v>
      </c>
      <c r="G22" s="38">
        <f t="shared" si="4"/>
        <v>0</v>
      </c>
      <c r="H22" s="24" t="s">
        <v>28</v>
      </c>
      <c r="I22" s="26"/>
      <c r="J22" s="24"/>
      <c r="K22" s="24"/>
      <c r="L22" s="24">
        <v>0</v>
      </c>
      <c r="M22" s="24"/>
      <c r="N22" s="24"/>
      <c r="O22" s="24"/>
      <c r="P22" s="38">
        <f t="shared" si="5"/>
        <v>0</v>
      </c>
      <c r="Q22" s="26"/>
      <c r="R22" s="24"/>
      <c r="T22" s="72" t="b">
        <f t="shared" si="1"/>
        <v>0</v>
      </c>
      <c r="U22" s="72" t="b">
        <f t="shared" si="2"/>
        <v>0</v>
      </c>
    </row>
    <row r="23" spans="1:21" ht="137.25" customHeight="1" x14ac:dyDescent="0.25">
      <c r="A23" s="76">
        <v>9</v>
      </c>
      <c r="B23" s="77" t="s">
        <v>14</v>
      </c>
      <c r="C23" s="24"/>
      <c r="D23" s="24"/>
      <c r="E23" s="25">
        <f t="shared" si="3"/>
        <v>0</v>
      </c>
      <c r="F23" s="24"/>
      <c r="G23" s="24" t="s">
        <v>28</v>
      </c>
      <c r="H23" s="38">
        <f>IFERROR(ROUND(E23/F23,9),0)</f>
        <v>0</v>
      </c>
      <c r="I23" s="26"/>
      <c r="J23" s="24" t="s">
        <v>28</v>
      </c>
      <c r="K23" s="24"/>
      <c r="L23" s="24">
        <v>0</v>
      </c>
      <c r="M23" s="24"/>
      <c r="N23" s="24" t="s">
        <v>28</v>
      </c>
      <c r="O23" s="24" t="s">
        <v>28</v>
      </c>
      <c r="P23" s="24" t="s">
        <v>28</v>
      </c>
      <c r="Q23" s="26" t="s">
        <v>28</v>
      </c>
      <c r="R23" s="24"/>
      <c r="T23" s="72" t="b">
        <f t="shared" si="1"/>
        <v>0</v>
      </c>
      <c r="U23" s="72" t="b">
        <f t="shared" si="2"/>
        <v>0</v>
      </c>
    </row>
    <row r="24" spans="1:21" ht="140.25" x14ac:dyDescent="0.25">
      <c r="A24" s="76">
        <v>10</v>
      </c>
      <c r="B24" s="77" t="s">
        <v>13</v>
      </c>
      <c r="C24" s="24"/>
      <c r="D24" s="24"/>
      <c r="E24" s="25">
        <f t="shared" si="3"/>
        <v>0</v>
      </c>
      <c r="F24" s="24"/>
      <c r="G24" s="24" t="s">
        <v>28</v>
      </c>
      <c r="H24" s="38">
        <f>IFERROR(ROUND(E24/F24,9),0)</f>
        <v>0</v>
      </c>
      <c r="I24" s="26"/>
      <c r="J24" s="24" t="s">
        <v>28</v>
      </c>
      <c r="K24" s="24"/>
      <c r="L24" s="24">
        <v>0</v>
      </c>
      <c r="M24" s="24"/>
      <c r="N24" s="24" t="s">
        <v>28</v>
      </c>
      <c r="O24" s="24" t="s">
        <v>28</v>
      </c>
      <c r="P24" s="24" t="s">
        <v>28</v>
      </c>
      <c r="Q24" s="26" t="s">
        <v>28</v>
      </c>
      <c r="R24" s="24"/>
      <c r="T24" s="72" t="b">
        <f t="shared" si="1"/>
        <v>0</v>
      </c>
      <c r="U24" s="72" t="b">
        <f t="shared" si="2"/>
        <v>0</v>
      </c>
    </row>
    <row r="25" spans="1:21" ht="133.5" customHeight="1" x14ac:dyDescent="0.25">
      <c r="A25" s="76">
        <v>11</v>
      </c>
      <c r="B25" s="77" t="s">
        <v>12</v>
      </c>
      <c r="C25" s="24"/>
      <c r="D25" s="24"/>
      <c r="E25" s="25">
        <f t="shared" si="3"/>
        <v>0</v>
      </c>
      <c r="F25" s="24"/>
      <c r="G25" s="24" t="s">
        <v>28</v>
      </c>
      <c r="H25" s="38">
        <f>IFERROR(ROUND(E25/F25,9),0)</f>
        <v>0</v>
      </c>
      <c r="I25" s="26"/>
      <c r="J25" s="24" t="s">
        <v>28</v>
      </c>
      <c r="K25" s="24"/>
      <c r="L25" s="24">
        <v>0</v>
      </c>
      <c r="M25" s="24"/>
      <c r="N25" s="24" t="s">
        <v>28</v>
      </c>
      <c r="O25" s="24" t="s">
        <v>28</v>
      </c>
      <c r="P25" s="24" t="s">
        <v>28</v>
      </c>
      <c r="Q25" s="26" t="s">
        <v>28</v>
      </c>
      <c r="R25" s="24"/>
      <c r="T25" s="72" t="b">
        <f t="shared" si="1"/>
        <v>0</v>
      </c>
      <c r="U25" s="72" t="b">
        <f t="shared" si="2"/>
        <v>0</v>
      </c>
    </row>
    <row r="26" spans="1:21" ht="97.5" customHeight="1" x14ac:dyDescent="0.25">
      <c r="A26" s="76">
        <v>12</v>
      </c>
      <c r="B26" s="77" t="s">
        <v>11</v>
      </c>
      <c r="C26" s="24"/>
      <c r="D26" s="24"/>
      <c r="E26" s="25">
        <f t="shared" si="3"/>
        <v>0</v>
      </c>
      <c r="F26" s="24" t="s">
        <v>28</v>
      </c>
      <c r="G26" s="38">
        <f t="shared" ref="G26:G28" si="6">IFERROR(ROUND((E26/P26*100-100),9),0)</f>
        <v>0</v>
      </c>
      <c r="H26" s="24" t="s">
        <v>28</v>
      </c>
      <c r="I26" s="26"/>
      <c r="J26" s="24"/>
      <c r="K26" s="24"/>
      <c r="L26" s="24">
        <v>0</v>
      </c>
      <c r="M26" s="24"/>
      <c r="N26" s="24"/>
      <c r="O26" s="24"/>
      <c r="P26" s="38">
        <f t="shared" ref="P26:P27" si="7">IFERROR(ROUND(N26/O26,9),0)</f>
        <v>0</v>
      </c>
      <c r="Q26" s="26"/>
      <c r="R26" s="24"/>
      <c r="T26" s="72" t="b">
        <f t="shared" si="1"/>
        <v>0</v>
      </c>
      <c r="U26" s="72" t="b">
        <f t="shared" si="2"/>
        <v>0</v>
      </c>
    </row>
    <row r="27" spans="1:21" ht="119.25" customHeight="1" x14ac:dyDescent="0.25">
      <c r="A27" s="76">
        <v>13</v>
      </c>
      <c r="B27" s="77" t="s">
        <v>10</v>
      </c>
      <c r="C27" s="24"/>
      <c r="D27" s="24"/>
      <c r="E27" s="25">
        <f t="shared" si="3"/>
        <v>0</v>
      </c>
      <c r="F27" s="24" t="s">
        <v>28</v>
      </c>
      <c r="G27" s="38">
        <f t="shared" si="6"/>
        <v>0</v>
      </c>
      <c r="H27" s="24" t="s">
        <v>28</v>
      </c>
      <c r="I27" s="26"/>
      <c r="J27" s="24"/>
      <c r="K27" s="24"/>
      <c r="L27" s="24">
        <v>0</v>
      </c>
      <c r="M27" s="24"/>
      <c r="N27" s="24"/>
      <c r="O27" s="24"/>
      <c r="P27" s="38">
        <f t="shared" si="7"/>
        <v>0</v>
      </c>
      <c r="Q27" s="26"/>
      <c r="R27" s="24"/>
      <c r="T27" s="72" t="b">
        <f t="shared" si="1"/>
        <v>0</v>
      </c>
      <c r="U27" s="72" t="b">
        <f t="shared" si="2"/>
        <v>0</v>
      </c>
    </row>
    <row r="28" spans="1:21" ht="161.25" customHeight="1" x14ac:dyDescent="0.25">
      <c r="A28" s="76">
        <v>14</v>
      </c>
      <c r="B28" s="81" t="s">
        <v>9</v>
      </c>
      <c r="C28" s="24"/>
      <c r="D28" s="24"/>
      <c r="E28" s="25">
        <f>IFERROR(ROUND(C28/D28,9),0)</f>
        <v>0</v>
      </c>
      <c r="F28" s="24" t="s">
        <v>28</v>
      </c>
      <c r="G28" s="38">
        <f t="shared" si="6"/>
        <v>0</v>
      </c>
      <c r="H28" s="24" t="s">
        <v>28</v>
      </c>
      <c r="I28" s="26"/>
      <c r="J28" s="24"/>
      <c r="K28" s="24"/>
      <c r="L28" s="24">
        <v>0</v>
      </c>
      <c r="M28" s="24"/>
      <c r="N28" s="24"/>
      <c r="O28" s="24"/>
      <c r="P28" s="38">
        <f>IFERROR(ROUND(N28/O28,9),0)</f>
        <v>0</v>
      </c>
      <c r="Q28" s="26"/>
      <c r="R28" s="24"/>
      <c r="T28" s="72" t="b">
        <f t="shared" si="1"/>
        <v>0</v>
      </c>
      <c r="U28" s="72" t="b">
        <f t="shared" si="2"/>
        <v>0</v>
      </c>
    </row>
    <row r="29" spans="1:21" ht="27.75" customHeight="1" x14ac:dyDescent="0.25">
      <c r="A29" s="82"/>
      <c r="B29" s="74"/>
      <c r="C29" s="83" t="s">
        <v>44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T29" s="72"/>
      <c r="U29" s="72"/>
    </row>
    <row r="30" spans="1:21" ht="42.75" customHeight="1" x14ac:dyDescent="0.25">
      <c r="A30" s="76">
        <v>15</v>
      </c>
      <c r="B30" s="81" t="s">
        <v>16</v>
      </c>
      <c r="C30" s="84">
        <v>5335</v>
      </c>
      <c r="D30" s="84">
        <v>5769</v>
      </c>
      <c r="E30" s="85">
        <f t="shared" ref="E30:E35" si="8">IFERROR(ROUND(C30/D30,9),0)</f>
        <v>0.92477032400000003</v>
      </c>
      <c r="F30" s="24">
        <v>0.95</v>
      </c>
      <c r="G30" s="24" t="s">
        <v>28</v>
      </c>
      <c r="H30" s="24">
        <f t="shared" ref="H30:H35" si="9">IFERROR(ROUND(E30/F30,9),0)</f>
        <v>0.97344244599999996</v>
      </c>
      <c r="I30" s="26">
        <v>0</v>
      </c>
      <c r="J30" s="24"/>
      <c r="K30" s="24">
        <v>0</v>
      </c>
      <c r="L30" s="24">
        <v>1</v>
      </c>
      <c r="M30" s="24"/>
      <c r="N30" s="24" t="s">
        <v>28</v>
      </c>
      <c r="O30" s="24" t="s">
        <v>28</v>
      </c>
      <c r="P30" s="26" t="s">
        <v>28</v>
      </c>
      <c r="Q30" s="26">
        <v>1</v>
      </c>
      <c r="R30" s="24"/>
      <c r="T30" s="72">
        <f>IF(L30&gt;0,1)</f>
        <v>1</v>
      </c>
      <c r="U30" s="72" t="b">
        <f>IF(I30&gt;0,1)</f>
        <v>0</v>
      </c>
    </row>
    <row r="31" spans="1:21" ht="165" customHeight="1" x14ac:dyDescent="0.25">
      <c r="A31" s="76">
        <v>16</v>
      </c>
      <c r="B31" s="81" t="s">
        <v>17</v>
      </c>
      <c r="C31" s="24">
        <v>8</v>
      </c>
      <c r="D31" s="24">
        <v>74</v>
      </c>
      <c r="E31" s="25">
        <f t="shared" si="8"/>
        <v>0.10810810799999999</v>
      </c>
      <c r="F31" s="24">
        <v>0.7</v>
      </c>
      <c r="G31" s="24" t="s">
        <v>28</v>
      </c>
      <c r="H31" s="38">
        <f t="shared" si="9"/>
        <v>0.154440154</v>
      </c>
      <c r="I31" s="26">
        <v>0.5</v>
      </c>
      <c r="J31" s="24"/>
      <c r="K31" s="24">
        <v>1</v>
      </c>
      <c r="L31" s="24">
        <v>1</v>
      </c>
      <c r="M31" s="24"/>
      <c r="N31" s="24" t="s">
        <v>28</v>
      </c>
      <c r="O31" s="24" t="s">
        <v>28</v>
      </c>
      <c r="P31" s="24" t="s">
        <v>28</v>
      </c>
      <c r="Q31" s="26">
        <v>0.5</v>
      </c>
      <c r="R31" s="24"/>
      <c r="T31" s="72">
        <f t="shared" ref="T31:T32" si="10">IF(L31&gt;0,1)</f>
        <v>1</v>
      </c>
      <c r="U31" s="72">
        <f t="shared" ref="U31:U32" si="11">IF(I31&gt;0,1)</f>
        <v>1</v>
      </c>
    </row>
    <row r="32" spans="1:21" ht="149.25" customHeight="1" x14ac:dyDescent="0.25">
      <c r="A32" s="76">
        <v>17</v>
      </c>
      <c r="B32" s="81" t="s">
        <v>18</v>
      </c>
      <c r="C32" s="24">
        <v>3</v>
      </c>
      <c r="D32" s="24">
        <v>74</v>
      </c>
      <c r="E32" s="25">
        <f t="shared" si="8"/>
        <v>4.0540540999999999E-2</v>
      </c>
      <c r="F32" s="24">
        <v>0.7</v>
      </c>
      <c r="G32" s="24" t="s">
        <v>28</v>
      </c>
      <c r="H32" s="38">
        <f t="shared" si="9"/>
        <v>5.7915058999999998E-2</v>
      </c>
      <c r="I32" s="26">
        <v>0.5</v>
      </c>
      <c r="J32" s="24"/>
      <c r="K32" s="24">
        <v>1</v>
      </c>
      <c r="L32" s="24">
        <v>1</v>
      </c>
      <c r="M32" s="24"/>
      <c r="N32" s="24" t="s">
        <v>28</v>
      </c>
      <c r="O32" s="24" t="s">
        <v>28</v>
      </c>
      <c r="P32" s="24" t="s">
        <v>28</v>
      </c>
      <c r="Q32" s="26">
        <v>0.5</v>
      </c>
      <c r="R32" s="24"/>
      <c r="T32" s="72">
        <f t="shared" si="10"/>
        <v>1</v>
      </c>
      <c r="U32" s="72">
        <f t="shared" si="11"/>
        <v>1</v>
      </c>
    </row>
    <row r="33" spans="1:22" ht="128.25" customHeight="1" x14ac:dyDescent="0.25">
      <c r="A33" s="76">
        <v>18</v>
      </c>
      <c r="B33" s="81" t="s">
        <v>19</v>
      </c>
      <c r="C33" s="24">
        <v>235</v>
      </c>
      <c r="D33" s="24">
        <v>1071</v>
      </c>
      <c r="E33" s="25">
        <f t="shared" si="8"/>
        <v>0.21942110200000001</v>
      </c>
      <c r="F33" s="24">
        <v>0.7</v>
      </c>
      <c r="G33" s="24" t="s">
        <v>28</v>
      </c>
      <c r="H33" s="38">
        <f t="shared" si="9"/>
        <v>0.313458717</v>
      </c>
      <c r="I33" s="26">
        <v>0.5</v>
      </c>
      <c r="J33" s="24"/>
      <c r="K33" s="24">
        <v>1</v>
      </c>
      <c r="L33" s="24">
        <v>1</v>
      </c>
      <c r="M33" s="24"/>
      <c r="N33" s="24" t="s">
        <v>28</v>
      </c>
      <c r="O33" s="24" t="s">
        <v>28</v>
      </c>
      <c r="P33" s="24" t="s">
        <v>28</v>
      </c>
      <c r="Q33" s="26">
        <v>0.5</v>
      </c>
      <c r="R33" s="24"/>
      <c r="T33" s="72">
        <f>IF(L33&gt;0,1)</f>
        <v>1</v>
      </c>
      <c r="U33" s="72">
        <f>IF(I33&gt;0,1)</f>
        <v>1</v>
      </c>
    </row>
    <row r="34" spans="1:22" ht="129" customHeight="1" x14ac:dyDescent="0.25">
      <c r="A34" s="76">
        <v>19</v>
      </c>
      <c r="B34" s="81" t="s">
        <v>20</v>
      </c>
      <c r="C34" s="24">
        <v>18</v>
      </c>
      <c r="D34" s="24">
        <v>60</v>
      </c>
      <c r="E34" s="25">
        <f t="shared" si="8"/>
        <v>0.3</v>
      </c>
      <c r="F34" s="24">
        <v>0.7</v>
      </c>
      <c r="G34" s="24" t="s">
        <v>28</v>
      </c>
      <c r="H34" s="38">
        <f t="shared" si="9"/>
        <v>0.428571429</v>
      </c>
      <c r="I34" s="26">
        <v>1</v>
      </c>
      <c r="J34" s="24"/>
      <c r="K34" s="24">
        <v>1</v>
      </c>
      <c r="L34" s="24">
        <v>1</v>
      </c>
      <c r="M34" s="24"/>
      <c r="N34" s="24" t="s">
        <v>28</v>
      </c>
      <c r="O34" s="24" t="s">
        <v>28</v>
      </c>
      <c r="P34" s="24" t="s">
        <v>28</v>
      </c>
      <c r="Q34" s="26">
        <v>2</v>
      </c>
      <c r="R34" s="24"/>
      <c r="T34" s="72">
        <f t="shared" ref="T34:T35" si="12">IF(L34&gt;0,1)</f>
        <v>1</v>
      </c>
      <c r="U34" s="72">
        <f t="shared" ref="U34:U35" si="13">IF(I34&gt;0,1)</f>
        <v>1</v>
      </c>
    </row>
    <row r="35" spans="1:22" ht="174.75" customHeight="1" x14ac:dyDescent="0.25">
      <c r="A35" s="76">
        <v>20</v>
      </c>
      <c r="B35" s="81" t="s">
        <v>21</v>
      </c>
      <c r="C35" s="24">
        <v>106</v>
      </c>
      <c r="D35" s="24">
        <v>220</v>
      </c>
      <c r="E35" s="25">
        <f t="shared" si="8"/>
        <v>0.48181818199999998</v>
      </c>
      <c r="F35" s="24">
        <v>0.7</v>
      </c>
      <c r="G35" s="24" t="s">
        <v>28</v>
      </c>
      <c r="H35" s="38">
        <f t="shared" si="9"/>
        <v>0.68831168899999995</v>
      </c>
      <c r="I35" s="26">
        <v>0.5</v>
      </c>
      <c r="J35" s="24"/>
      <c r="K35" s="24">
        <v>1</v>
      </c>
      <c r="L35" s="24">
        <v>1</v>
      </c>
      <c r="M35" s="24"/>
      <c r="N35" s="24" t="s">
        <v>28</v>
      </c>
      <c r="O35" s="24" t="s">
        <v>28</v>
      </c>
      <c r="P35" s="24" t="s">
        <v>28</v>
      </c>
      <c r="Q35" s="26">
        <v>1</v>
      </c>
      <c r="R35" s="24"/>
      <c r="T35" s="72">
        <f t="shared" si="12"/>
        <v>1</v>
      </c>
      <c r="U35" s="72">
        <f t="shared" si="13"/>
        <v>1</v>
      </c>
    </row>
    <row r="36" spans="1:22" ht="20.25" x14ac:dyDescent="0.3">
      <c r="A36" s="82"/>
      <c r="B36" s="74"/>
      <c r="C36" s="83" t="s">
        <v>45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T36" s="86">
        <f>SUM(T15:T35)</f>
        <v>6</v>
      </c>
      <c r="U36" s="86">
        <f>SUM(U15:U35)</f>
        <v>5</v>
      </c>
      <c r="V36" s="87">
        <f>U36/T36</f>
        <v>0.83333333333333337</v>
      </c>
    </row>
    <row r="37" spans="1:22" ht="69" customHeight="1" x14ac:dyDescent="0.25">
      <c r="A37" s="76">
        <v>21</v>
      </c>
      <c r="B37" s="77" t="s">
        <v>22</v>
      </c>
      <c r="C37" s="24">
        <v>14</v>
      </c>
      <c r="D37" s="24">
        <v>62</v>
      </c>
      <c r="E37" s="25">
        <f t="shared" ref="E37:E41" si="14">IFERROR(ROUND(C37/D37,9),0)</f>
        <v>0.22580645199999999</v>
      </c>
      <c r="F37" s="24" t="s">
        <v>28</v>
      </c>
      <c r="G37" s="38">
        <f t="shared" ref="G37:G40" si="15">IFERROR(ROUND((E37/P37*100-100),9),0)</f>
        <v>-15.322580606000001</v>
      </c>
      <c r="H37" s="24" t="s">
        <v>28</v>
      </c>
      <c r="I37" s="26">
        <v>0</v>
      </c>
      <c r="J37" s="24">
        <v>0</v>
      </c>
      <c r="K37" s="24">
        <v>0</v>
      </c>
      <c r="L37" s="24">
        <v>1</v>
      </c>
      <c r="M37" s="24"/>
      <c r="N37" s="24">
        <v>16</v>
      </c>
      <c r="O37" s="24">
        <v>60</v>
      </c>
      <c r="P37" s="38">
        <f>IFERROR(ROUND(N37/O37,9),0)</f>
        <v>0.26666666700000002</v>
      </c>
      <c r="Q37" s="26">
        <v>1</v>
      </c>
      <c r="R37" s="24"/>
      <c r="T37" s="72">
        <f t="shared" ref="T37:T41" si="16">IF(L37&gt;0,1)</f>
        <v>1</v>
      </c>
      <c r="U37" s="72" t="b">
        <f t="shared" ref="U37:U41" si="17">IF(I37&gt;0,1)</f>
        <v>0</v>
      </c>
    </row>
    <row r="38" spans="1:22" ht="98.25" customHeight="1" x14ac:dyDescent="0.25">
      <c r="A38" s="76">
        <v>22</v>
      </c>
      <c r="B38" s="77" t="s">
        <v>23</v>
      </c>
      <c r="C38" s="24">
        <v>0</v>
      </c>
      <c r="D38" s="24">
        <v>416</v>
      </c>
      <c r="E38" s="25">
        <f t="shared" si="14"/>
        <v>0</v>
      </c>
      <c r="F38" s="24">
        <v>0.1</v>
      </c>
      <c r="G38" s="24" t="s">
        <v>28</v>
      </c>
      <c r="H38" s="38">
        <f t="shared" ref="H38" si="18">IFERROR(ROUND(E38/F38,9),0)</f>
        <v>0</v>
      </c>
      <c r="I38" s="26">
        <v>0</v>
      </c>
      <c r="J38" s="24" t="s">
        <v>28</v>
      </c>
      <c r="K38" s="24">
        <v>0</v>
      </c>
      <c r="L38" s="24">
        <v>1</v>
      </c>
      <c r="M38" s="24"/>
      <c r="N38" s="24" t="s">
        <v>28</v>
      </c>
      <c r="O38" s="24" t="s">
        <v>28</v>
      </c>
      <c r="P38" s="24" t="s">
        <v>28</v>
      </c>
      <c r="Q38" s="26">
        <v>0</v>
      </c>
      <c r="R38" s="24"/>
      <c r="T38" s="72">
        <f t="shared" si="16"/>
        <v>1</v>
      </c>
      <c r="U38" s="72" t="b">
        <f t="shared" si="17"/>
        <v>0</v>
      </c>
    </row>
    <row r="39" spans="1:22" ht="114.75" x14ac:dyDescent="0.25">
      <c r="A39" s="76">
        <v>23</v>
      </c>
      <c r="B39" s="77" t="s">
        <v>24</v>
      </c>
      <c r="C39" s="24"/>
      <c r="D39" s="24"/>
      <c r="E39" s="25">
        <f t="shared" si="14"/>
        <v>0</v>
      </c>
      <c r="F39" s="24" t="s">
        <v>28</v>
      </c>
      <c r="G39" s="38">
        <f t="shared" si="15"/>
        <v>0</v>
      </c>
      <c r="H39" s="24" t="s">
        <v>28</v>
      </c>
      <c r="I39" s="26"/>
      <c r="J39" s="24"/>
      <c r="K39" s="24"/>
      <c r="L39" s="24">
        <v>0</v>
      </c>
      <c r="M39" s="24"/>
      <c r="N39" s="24"/>
      <c r="O39" s="24"/>
      <c r="P39" s="38">
        <f>IFERROR(ROUND(N39/O39,9),0)</f>
        <v>0</v>
      </c>
      <c r="Q39" s="26">
        <v>0</v>
      </c>
      <c r="R39" s="24"/>
      <c r="T39" s="72" t="b">
        <f t="shared" si="16"/>
        <v>0</v>
      </c>
      <c r="U39" s="72" t="b">
        <f t="shared" si="17"/>
        <v>0</v>
      </c>
    </row>
    <row r="40" spans="1:22" ht="135" customHeight="1" x14ac:dyDescent="0.25">
      <c r="A40" s="76">
        <v>24</v>
      </c>
      <c r="B40" s="77" t="s">
        <v>25</v>
      </c>
      <c r="C40" s="24"/>
      <c r="D40" s="24"/>
      <c r="E40" s="25">
        <f t="shared" si="14"/>
        <v>0</v>
      </c>
      <c r="F40" s="24" t="s">
        <v>28</v>
      </c>
      <c r="G40" s="38">
        <f t="shared" si="15"/>
        <v>0</v>
      </c>
      <c r="H40" s="24" t="s">
        <v>28</v>
      </c>
      <c r="I40" s="26"/>
      <c r="J40" s="24"/>
      <c r="K40" s="24"/>
      <c r="L40" s="24">
        <v>0</v>
      </c>
      <c r="M40" s="24"/>
      <c r="N40" s="24"/>
      <c r="O40" s="24"/>
      <c r="P40" s="38">
        <f>IFERROR(ROUND(N40/O40,9),0)</f>
        <v>0</v>
      </c>
      <c r="Q40" s="26">
        <v>0</v>
      </c>
      <c r="R40" s="24"/>
      <c r="T40" s="72" t="b">
        <f t="shared" si="16"/>
        <v>0</v>
      </c>
      <c r="U40" s="72" t="b">
        <f t="shared" si="17"/>
        <v>0</v>
      </c>
    </row>
    <row r="41" spans="1:22" ht="111" customHeight="1" x14ac:dyDescent="0.25">
      <c r="A41" s="76">
        <v>25</v>
      </c>
      <c r="B41" s="77" t="s">
        <v>26</v>
      </c>
      <c r="C41" s="24">
        <v>575</v>
      </c>
      <c r="D41" s="24">
        <v>615</v>
      </c>
      <c r="E41" s="25">
        <f t="shared" si="14"/>
        <v>0.93495934999999997</v>
      </c>
      <c r="F41" s="24">
        <v>0.89</v>
      </c>
      <c r="G41" s="24" t="s">
        <v>28</v>
      </c>
      <c r="H41" s="38">
        <f t="shared" ref="H41" si="19">IFERROR(ROUND(E41/F41,9),0)</f>
        <v>1.0505161240000001</v>
      </c>
      <c r="I41" s="26">
        <v>2</v>
      </c>
      <c r="J41" s="24" t="s">
        <v>28</v>
      </c>
      <c r="K41" s="24">
        <v>0</v>
      </c>
      <c r="L41" s="24">
        <v>1</v>
      </c>
      <c r="M41" s="24"/>
      <c r="N41" s="24" t="s">
        <v>28</v>
      </c>
      <c r="O41" s="24" t="s">
        <v>28</v>
      </c>
      <c r="P41" s="24" t="s">
        <v>28</v>
      </c>
      <c r="Q41" s="26">
        <v>1</v>
      </c>
      <c r="R41" s="24"/>
      <c r="T41" s="72">
        <f t="shared" si="16"/>
        <v>1</v>
      </c>
      <c r="U41" s="72">
        <f t="shared" si="17"/>
        <v>1</v>
      </c>
    </row>
    <row r="42" spans="1:22" ht="20.25" x14ac:dyDescent="0.3">
      <c r="A42" s="88"/>
      <c r="B42" s="74"/>
      <c r="C42" s="83" t="s">
        <v>46</v>
      </c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T42" s="86">
        <f>SUM(T37:T41)</f>
        <v>3</v>
      </c>
      <c r="U42" s="86">
        <f>SUM(U37:U41)</f>
        <v>1</v>
      </c>
      <c r="V42" s="87">
        <f>U42/T42</f>
        <v>0.33333333333333331</v>
      </c>
    </row>
    <row r="43" spans="1:22" ht="38.25" x14ac:dyDescent="0.25">
      <c r="A43" s="76">
        <v>26</v>
      </c>
      <c r="B43" s="77" t="s">
        <v>33</v>
      </c>
      <c r="C43" s="24">
        <v>0</v>
      </c>
      <c r="D43" s="24">
        <v>0</v>
      </c>
      <c r="E43" s="25">
        <f>IFERROR(ROUND(C43/D43,9),0)</f>
        <v>0</v>
      </c>
      <c r="F43" s="24">
        <v>1</v>
      </c>
      <c r="G43" s="24" t="s">
        <v>28</v>
      </c>
      <c r="H43" s="38">
        <f t="shared" ref="H43" si="20">IFERROR(ROUND(E43/F43,9),0)</f>
        <v>0</v>
      </c>
      <c r="I43" s="26"/>
      <c r="J43" s="24"/>
      <c r="K43" s="24"/>
      <c r="L43" s="24">
        <v>0</v>
      </c>
      <c r="M43" s="24"/>
      <c r="N43" s="24"/>
      <c r="O43" s="24"/>
      <c r="P43" s="38">
        <f>IFERROR(ROUND(N43/O43,9),0)</f>
        <v>0</v>
      </c>
      <c r="Q43" s="26">
        <v>0</v>
      </c>
      <c r="R43" s="24"/>
    </row>
    <row r="44" spans="1:22" ht="51.75" customHeight="1" x14ac:dyDescent="0.2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</row>
    <row r="45" spans="1:22" ht="19.5" customHeight="1" x14ac:dyDescent="0.25">
      <c r="A45" s="89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1"/>
      <c r="R45" s="66"/>
    </row>
    <row r="46" spans="1:22" x14ac:dyDescent="0.25">
      <c r="A46" s="63"/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</row>
    <row r="47" spans="1:22" x14ac:dyDescent="0.25">
      <c r="C47" s="93"/>
      <c r="D47" s="94"/>
      <c r="E47" s="94"/>
      <c r="F47" s="94"/>
      <c r="G47" s="94"/>
      <c r="H47" s="94"/>
      <c r="I47" s="95"/>
      <c r="J47" s="94"/>
      <c r="K47" s="94"/>
      <c r="L47" s="94"/>
      <c r="M47" s="94"/>
      <c r="N47" s="94"/>
      <c r="O47" s="94"/>
      <c r="P47" s="94"/>
      <c r="Q47" s="95"/>
      <c r="R47" s="94"/>
    </row>
    <row r="48" spans="1:22" x14ac:dyDescent="0.25"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</row>
    <row r="50" spans="9:12" ht="18.75" x14ac:dyDescent="0.3">
      <c r="I50" s="96"/>
      <c r="J50" s="96"/>
      <c r="K50" s="96"/>
      <c r="L50" s="96"/>
    </row>
    <row r="51" spans="9:12" ht="18.75" x14ac:dyDescent="0.3">
      <c r="I51" s="96"/>
      <c r="J51" s="96"/>
      <c r="K51" s="96"/>
      <c r="L51" s="97"/>
    </row>
    <row r="52" spans="9:12" ht="18.75" x14ac:dyDescent="0.3">
      <c r="I52" s="96"/>
      <c r="J52" s="96"/>
      <c r="K52" s="96"/>
      <c r="L52" s="98"/>
    </row>
    <row r="53" spans="9:12" ht="18.75" x14ac:dyDescent="0.3">
      <c r="I53" s="96"/>
      <c r="J53" s="96"/>
      <c r="K53" s="96"/>
      <c r="L53" s="96"/>
    </row>
  </sheetData>
  <autoFilter ref="A13:R46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45:P45"/>
    <mergeCell ref="N8:N10"/>
    <mergeCell ref="O8:O10"/>
    <mergeCell ref="P8:P10"/>
    <mergeCell ref="A44:R44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53"/>
  <sheetViews>
    <sheetView view="pageBreakPreview" zoomScale="70" zoomScaleNormal="70" zoomScaleSheetLayoutView="70" workbookViewId="0">
      <selection activeCell="I12" sqref="I12"/>
    </sheetView>
  </sheetViews>
  <sheetFormatPr defaultColWidth="9.140625" defaultRowHeight="15" x14ac:dyDescent="0.25"/>
  <cols>
    <col min="1" max="1" width="9.42578125" style="55" customWidth="1"/>
    <col min="2" max="2" width="28.42578125" style="56" customWidth="1"/>
    <col min="3" max="3" width="16" style="57" customWidth="1"/>
    <col min="4" max="4" width="16.7109375" style="58" customWidth="1"/>
    <col min="5" max="5" width="24.28515625" style="58" customWidth="1"/>
    <col min="6" max="8" width="19.85546875" style="58" customWidth="1"/>
    <col min="9" max="9" width="19.85546875" style="59" customWidth="1"/>
    <col min="10" max="11" width="19.85546875" style="58" customWidth="1"/>
    <col min="12" max="12" width="18" style="58" customWidth="1"/>
    <col min="13" max="13" width="13.7109375" style="58" customWidth="1"/>
    <col min="14" max="14" width="16" style="58" customWidth="1"/>
    <col min="15" max="15" width="16.7109375" style="58" customWidth="1"/>
    <col min="16" max="16" width="24.28515625" style="58" customWidth="1"/>
    <col min="17" max="17" width="19.85546875" style="59" customWidth="1"/>
    <col min="18" max="18" width="13.140625" style="58" customWidth="1"/>
    <col min="19" max="19" width="9.140625" style="58"/>
    <col min="20" max="21" width="9.28515625" style="58" bestFit="1" customWidth="1"/>
    <col min="22" max="22" width="10.140625" style="58" bestFit="1" customWidth="1"/>
    <col min="23" max="16384" width="9.140625" style="58"/>
  </cols>
  <sheetData>
    <row r="1" spans="1:23" ht="16.5" x14ac:dyDescent="0.25">
      <c r="R1" s="10" t="s">
        <v>66</v>
      </c>
    </row>
    <row r="2" spans="1:23" ht="16.5" x14ac:dyDescent="0.25">
      <c r="R2" s="11" t="s">
        <v>65</v>
      </c>
    </row>
    <row r="3" spans="1:23" ht="16.5" x14ac:dyDescent="0.25">
      <c r="R3" s="11" t="str">
        <f>МОБ!$R$3</f>
        <v>№ 03-03 от 25.03.2025</v>
      </c>
    </row>
    <row r="5" spans="1:23" ht="15.75" x14ac:dyDescent="0.25">
      <c r="R5" s="60" t="s">
        <v>67</v>
      </c>
    </row>
    <row r="6" spans="1:23" ht="55.5" customHeight="1" x14ac:dyDescent="0.25">
      <c r="A6" s="107" t="s">
        <v>96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23" s="63" customFormat="1" ht="21.75" customHeight="1" x14ac:dyDescent="0.25">
      <c r="A7" s="46" t="s">
        <v>42</v>
      </c>
      <c r="B7" s="46" t="s">
        <v>41</v>
      </c>
      <c r="C7" s="62" t="s">
        <v>40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 t="s">
        <v>1</v>
      </c>
      <c r="O7" s="62"/>
      <c r="P7" s="62"/>
      <c r="Q7" s="62"/>
      <c r="R7" s="62"/>
    </row>
    <row r="8" spans="1:23" s="66" customFormat="1" ht="12" customHeight="1" x14ac:dyDescent="0.2">
      <c r="A8" s="46"/>
      <c r="B8" s="46"/>
      <c r="C8" s="64" t="s">
        <v>83</v>
      </c>
      <c r="D8" s="64" t="s">
        <v>84</v>
      </c>
      <c r="E8" s="64" t="s">
        <v>85</v>
      </c>
      <c r="F8" s="64" t="s">
        <v>86</v>
      </c>
      <c r="G8" s="64" t="s">
        <v>34</v>
      </c>
      <c r="H8" s="64" t="s">
        <v>35</v>
      </c>
      <c r="I8" s="65" t="s">
        <v>31</v>
      </c>
      <c r="J8" s="64" t="s">
        <v>29</v>
      </c>
      <c r="K8" s="64" t="s">
        <v>30</v>
      </c>
      <c r="L8" s="64" t="s">
        <v>32</v>
      </c>
      <c r="M8" s="64" t="s">
        <v>0</v>
      </c>
      <c r="N8" s="64" t="s">
        <v>83</v>
      </c>
      <c r="O8" s="64" t="s">
        <v>84</v>
      </c>
      <c r="P8" s="64" t="s">
        <v>85</v>
      </c>
      <c r="Q8" s="65" t="s">
        <v>31</v>
      </c>
      <c r="R8" s="64" t="s">
        <v>0</v>
      </c>
    </row>
    <row r="9" spans="1:23" s="66" customFormat="1" ht="12" customHeight="1" x14ac:dyDescent="0.2">
      <c r="A9" s="46"/>
      <c r="B9" s="46"/>
      <c r="C9" s="64"/>
      <c r="D9" s="64"/>
      <c r="E9" s="64"/>
      <c r="F9" s="64"/>
      <c r="G9" s="64"/>
      <c r="H9" s="64"/>
      <c r="I9" s="65"/>
      <c r="J9" s="64"/>
      <c r="K9" s="64"/>
      <c r="L9" s="64"/>
      <c r="M9" s="64"/>
      <c r="N9" s="64"/>
      <c r="O9" s="64"/>
      <c r="P9" s="64"/>
      <c r="Q9" s="65"/>
      <c r="R9" s="64"/>
    </row>
    <row r="10" spans="1:23" s="66" customFormat="1" ht="64.5" customHeight="1" x14ac:dyDescent="0.2">
      <c r="A10" s="46"/>
      <c r="B10" s="46"/>
      <c r="C10" s="64"/>
      <c r="D10" s="64"/>
      <c r="E10" s="64"/>
      <c r="F10" s="64"/>
      <c r="G10" s="64"/>
      <c r="H10" s="64"/>
      <c r="I10" s="65"/>
      <c r="J10" s="64"/>
      <c r="K10" s="64"/>
      <c r="L10" s="64"/>
      <c r="M10" s="64"/>
      <c r="N10" s="64"/>
      <c r="O10" s="64"/>
      <c r="P10" s="64"/>
      <c r="Q10" s="65"/>
      <c r="R10" s="64"/>
    </row>
    <row r="11" spans="1:23" s="66" customFormat="1" ht="15" customHeight="1" x14ac:dyDescent="0.2">
      <c r="A11" s="46"/>
      <c r="B11" s="46"/>
      <c r="C11" s="67" t="s">
        <v>27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23" s="66" customFormat="1" ht="207.75" customHeight="1" x14ac:dyDescent="0.2">
      <c r="A12" s="46"/>
      <c r="B12" s="46"/>
      <c r="C12" s="68" t="s">
        <v>38</v>
      </c>
      <c r="D12" s="68" t="s">
        <v>38</v>
      </c>
      <c r="E12" s="68" t="s">
        <v>87</v>
      </c>
      <c r="F12" s="68" t="s">
        <v>88</v>
      </c>
      <c r="G12" s="68" t="s">
        <v>89</v>
      </c>
      <c r="H12" s="68" t="s">
        <v>90</v>
      </c>
      <c r="I12" s="35" t="s">
        <v>39</v>
      </c>
      <c r="J12" s="68" t="s">
        <v>36</v>
      </c>
      <c r="K12" s="68" t="s">
        <v>36</v>
      </c>
      <c r="L12" s="68" t="s">
        <v>91</v>
      </c>
      <c r="M12" s="69"/>
      <c r="N12" s="68" t="s">
        <v>38</v>
      </c>
      <c r="O12" s="68" t="s">
        <v>38</v>
      </c>
      <c r="P12" s="68" t="s">
        <v>92</v>
      </c>
      <c r="Q12" s="35" t="s">
        <v>37</v>
      </c>
      <c r="R12" s="69"/>
    </row>
    <row r="13" spans="1:23" s="72" customFormat="1" ht="14.25" x14ac:dyDescent="0.2">
      <c r="A13" s="70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1">
        <v>9</v>
      </c>
      <c r="J13" s="70">
        <v>10</v>
      </c>
      <c r="K13" s="70">
        <v>11</v>
      </c>
      <c r="L13" s="70">
        <v>12</v>
      </c>
      <c r="M13" s="70">
        <v>13</v>
      </c>
      <c r="N13" s="70">
        <v>14</v>
      </c>
      <c r="O13" s="70">
        <v>15</v>
      </c>
      <c r="P13" s="70">
        <v>16</v>
      </c>
      <c r="Q13" s="71">
        <v>17</v>
      </c>
      <c r="R13" s="70">
        <v>18</v>
      </c>
    </row>
    <row r="14" spans="1:23" ht="15" customHeight="1" x14ac:dyDescent="0.25">
      <c r="A14" s="73"/>
      <c r="B14" s="100"/>
      <c r="C14" s="101" t="s">
        <v>43</v>
      </c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</row>
    <row r="15" spans="1:23" ht="63.75" x14ac:dyDescent="0.25">
      <c r="A15" s="76">
        <v>1</v>
      </c>
      <c r="B15" s="77" t="s">
        <v>2</v>
      </c>
      <c r="C15" s="104">
        <f>3558+7154</f>
        <v>10712</v>
      </c>
      <c r="D15" s="104">
        <f>30070+46788</f>
        <v>76858</v>
      </c>
      <c r="E15" s="39">
        <f>IFERROR(ROUND(C15/D15,9),0)</f>
        <v>0.13937390999999999</v>
      </c>
      <c r="F15" s="109" t="s">
        <v>28</v>
      </c>
      <c r="G15" s="39">
        <f>IFERROR(ROUND((E15/P15*100-100),9),0)</f>
        <v>5.6746690989999999</v>
      </c>
      <c r="H15" s="109" t="s">
        <v>28</v>
      </c>
      <c r="I15" s="110">
        <v>0.5</v>
      </c>
      <c r="J15" s="36">
        <v>1</v>
      </c>
      <c r="K15" s="36">
        <v>0</v>
      </c>
      <c r="L15" s="36">
        <v>1</v>
      </c>
      <c r="M15" s="36"/>
      <c r="N15" s="104">
        <v>6815</v>
      </c>
      <c r="O15" s="104">
        <f>27329+158+24185</f>
        <v>51672</v>
      </c>
      <c r="P15" s="39">
        <f t="shared" ref="P15:P19" si="0">IFERROR(ROUND(N15/O15,9),0)</f>
        <v>0.13188961099999999</v>
      </c>
      <c r="Q15" s="40">
        <v>1</v>
      </c>
      <c r="R15" s="36"/>
      <c r="T15" s="72">
        <f t="shared" ref="T15:T28" si="1">IF(L15&gt;0,1)</f>
        <v>1</v>
      </c>
      <c r="U15" s="72">
        <f t="shared" ref="U15:U28" si="2">IF(I15&gt;0,1)</f>
        <v>1</v>
      </c>
      <c r="V15" s="72"/>
      <c r="W15" s="72"/>
    </row>
    <row r="16" spans="1:23" ht="135" customHeight="1" x14ac:dyDescent="0.25">
      <c r="A16" s="76">
        <v>2</v>
      </c>
      <c r="B16" s="77" t="s">
        <v>3</v>
      </c>
      <c r="C16" s="36">
        <v>49</v>
      </c>
      <c r="D16" s="36">
        <v>267</v>
      </c>
      <c r="E16" s="111">
        <f t="shared" ref="E16:E27" si="3">IFERROR(ROUND(C16/D16,9),0)</f>
        <v>0.18352059900000001</v>
      </c>
      <c r="F16" s="109" t="s">
        <v>28</v>
      </c>
      <c r="G16" s="39">
        <f t="shared" ref="G16:G22" si="4">IFERROR(ROUND((E16/P16*100-100),9),0)</f>
        <v>-42.046126692999998</v>
      </c>
      <c r="H16" s="109" t="s">
        <v>28</v>
      </c>
      <c r="I16" s="112">
        <v>0</v>
      </c>
      <c r="J16" s="36">
        <v>0</v>
      </c>
      <c r="K16" s="36">
        <v>0</v>
      </c>
      <c r="L16" s="36">
        <v>1</v>
      </c>
      <c r="M16" s="36"/>
      <c r="N16" s="36">
        <v>95</v>
      </c>
      <c r="O16" s="36">
        <v>300</v>
      </c>
      <c r="P16" s="39">
        <f t="shared" si="0"/>
        <v>0.31666666700000001</v>
      </c>
      <c r="Q16" s="40">
        <v>0</v>
      </c>
      <c r="R16" s="36"/>
      <c r="T16" s="72">
        <f t="shared" si="1"/>
        <v>1</v>
      </c>
      <c r="U16" s="72" t="b">
        <f t="shared" si="2"/>
        <v>0</v>
      </c>
    </row>
    <row r="17" spans="1:21" ht="133.5" customHeight="1" x14ac:dyDescent="0.25">
      <c r="A17" s="76">
        <v>3</v>
      </c>
      <c r="B17" s="77" t="s">
        <v>4</v>
      </c>
      <c r="C17" s="36">
        <v>0</v>
      </c>
      <c r="D17" s="36">
        <v>40</v>
      </c>
      <c r="E17" s="113">
        <f t="shared" si="3"/>
        <v>0</v>
      </c>
      <c r="F17" s="36" t="s">
        <v>28</v>
      </c>
      <c r="G17" s="39">
        <f t="shared" si="4"/>
        <v>-100</v>
      </c>
      <c r="H17" s="36" t="s">
        <v>28</v>
      </c>
      <c r="I17" s="37">
        <v>0</v>
      </c>
      <c r="J17" s="36">
        <v>0</v>
      </c>
      <c r="K17" s="36">
        <v>0</v>
      </c>
      <c r="L17" s="36">
        <v>1</v>
      </c>
      <c r="M17" s="36"/>
      <c r="N17" s="36">
        <v>1</v>
      </c>
      <c r="O17" s="36">
        <v>30</v>
      </c>
      <c r="P17" s="39">
        <f t="shared" si="0"/>
        <v>3.3333333E-2</v>
      </c>
      <c r="Q17" s="40">
        <v>1</v>
      </c>
      <c r="R17" s="36"/>
      <c r="T17" s="72">
        <f t="shared" si="1"/>
        <v>1</v>
      </c>
      <c r="U17" s="72" t="b">
        <f t="shared" si="2"/>
        <v>0</v>
      </c>
    </row>
    <row r="18" spans="1:21" ht="160.5" customHeight="1" x14ac:dyDescent="0.25">
      <c r="A18" s="76">
        <v>4</v>
      </c>
      <c r="B18" s="77" t="s">
        <v>5</v>
      </c>
      <c r="C18" s="36">
        <v>2</v>
      </c>
      <c r="D18" s="36">
        <v>16</v>
      </c>
      <c r="E18" s="113">
        <f t="shared" si="3"/>
        <v>0.125</v>
      </c>
      <c r="F18" s="36" t="s">
        <v>28</v>
      </c>
      <c r="G18" s="39">
        <f t="shared" si="4"/>
        <v>50.0000006</v>
      </c>
      <c r="H18" s="36" t="s">
        <v>28</v>
      </c>
      <c r="I18" s="37">
        <v>1</v>
      </c>
      <c r="J18" s="36">
        <v>1</v>
      </c>
      <c r="K18" s="36">
        <v>0</v>
      </c>
      <c r="L18" s="36">
        <v>1</v>
      </c>
      <c r="M18" s="36"/>
      <c r="N18" s="36">
        <v>1</v>
      </c>
      <c r="O18" s="36">
        <v>12</v>
      </c>
      <c r="P18" s="39">
        <f t="shared" si="0"/>
        <v>8.3333332999999996E-2</v>
      </c>
      <c r="Q18" s="40">
        <v>0</v>
      </c>
      <c r="R18" s="36"/>
      <c r="T18" s="72">
        <f t="shared" si="1"/>
        <v>1</v>
      </c>
      <c r="U18" s="72">
        <f t="shared" si="2"/>
        <v>1</v>
      </c>
    </row>
    <row r="19" spans="1:21" ht="134.25" customHeight="1" x14ac:dyDescent="0.25">
      <c r="A19" s="76">
        <v>5</v>
      </c>
      <c r="B19" s="77" t="s">
        <v>6</v>
      </c>
      <c r="C19" s="36">
        <v>10</v>
      </c>
      <c r="D19" s="36">
        <v>59</v>
      </c>
      <c r="E19" s="113">
        <f t="shared" si="3"/>
        <v>0.169491525</v>
      </c>
      <c r="F19" s="36" t="s">
        <v>28</v>
      </c>
      <c r="G19" s="39">
        <f t="shared" si="4"/>
        <v>-18.644067870000001</v>
      </c>
      <c r="H19" s="36" t="s">
        <v>28</v>
      </c>
      <c r="I19" s="37">
        <v>0</v>
      </c>
      <c r="J19" s="36">
        <v>0</v>
      </c>
      <c r="K19" s="36">
        <v>0</v>
      </c>
      <c r="L19" s="36">
        <v>1</v>
      </c>
      <c r="M19" s="36"/>
      <c r="N19" s="36">
        <v>15</v>
      </c>
      <c r="O19" s="36">
        <v>72</v>
      </c>
      <c r="P19" s="39">
        <f t="shared" si="0"/>
        <v>0.20833333300000001</v>
      </c>
      <c r="Q19" s="37">
        <v>0</v>
      </c>
      <c r="R19" s="36"/>
      <c r="T19" s="72">
        <f t="shared" si="1"/>
        <v>1</v>
      </c>
      <c r="U19" s="72" t="b">
        <f t="shared" si="2"/>
        <v>0</v>
      </c>
    </row>
    <row r="20" spans="1:21" ht="76.5" x14ac:dyDescent="0.3">
      <c r="A20" s="76">
        <v>6</v>
      </c>
      <c r="B20" s="77" t="s">
        <v>7</v>
      </c>
      <c r="C20" s="36">
        <v>0</v>
      </c>
      <c r="D20" s="36">
        <v>0</v>
      </c>
      <c r="E20" s="113">
        <f t="shared" si="3"/>
        <v>0</v>
      </c>
      <c r="F20" s="36">
        <v>0.95</v>
      </c>
      <c r="G20" s="36" t="s">
        <v>28</v>
      </c>
      <c r="H20" s="39">
        <f>IFERROR(ROUND(E20/F20,9),0)</f>
        <v>0</v>
      </c>
      <c r="I20" s="37">
        <v>0</v>
      </c>
      <c r="J20" s="36">
        <v>0</v>
      </c>
      <c r="K20" s="36">
        <v>0</v>
      </c>
      <c r="L20" s="36">
        <v>2</v>
      </c>
      <c r="M20" s="36"/>
      <c r="N20" s="36">
        <v>0</v>
      </c>
      <c r="O20" s="36">
        <v>0</v>
      </c>
      <c r="P20" s="36" t="s">
        <v>28</v>
      </c>
      <c r="Q20" s="40">
        <v>0</v>
      </c>
      <c r="R20" s="36"/>
      <c r="T20" s="114">
        <v>0</v>
      </c>
      <c r="U20" s="72" t="b">
        <f t="shared" si="2"/>
        <v>0</v>
      </c>
    </row>
    <row r="21" spans="1:21" ht="108.75" customHeight="1" x14ac:dyDescent="0.25">
      <c r="A21" s="76">
        <v>7</v>
      </c>
      <c r="B21" s="77" t="s">
        <v>8</v>
      </c>
      <c r="C21" s="36">
        <v>3577</v>
      </c>
      <c r="D21" s="36">
        <v>5761</v>
      </c>
      <c r="E21" s="113">
        <f t="shared" si="3"/>
        <v>0.62089914899999998</v>
      </c>
      <c r="F21" s="36" t="s">
        <v>28</v>
      </c>
      <c r="G21" s="39">
        <f t="shared" si="4"/>
        <v>-12.559586801</v>
      </c>
      <c r="H21" s="36" t="s">
        <v>28</v>
      </c>
      <c r="I21" s="37">
        <v>0</v>
      </c>
      <c r="J21" s="36">
        <v>0</v>
      </c>
      <c r="K21" s="36">
        <v>0</v>
      </c>
      <c r="L21" s="36">
        <v>1</v>
      </c>
      <c r="M21" s="36"/>
      <c r="N21" s="36">
        <v>4127</v>
      </c>
      <c r="O21" s="36">
        <v>5812</v>
      </c>
      <c r="P21" s="39">
        <f t="shared" ref="P21:P22" si="5">IFERROR(ROUND(N21/O21,9),0)</f>
        <v>0.71008258800000001</v>
      </c>
      <c r="Q21" s="40">
        <v>2</v>
      </c>
      <c r="R21" s="36"/>
      <c r="T21" s="72">
        <f t="shared" si="1"/>
        <v>1</v>
      </c>
      <c r="U21" s="72" t="b">
        <f t="shared" si="2"/>
        <v>0</v>
      </c>
    </row>
    <row r="22" spans="1:21" ht="168.75" customHeight="1" x14ac:dyDescent="0.25">
      <c r="A22" s="76">
        <v>8</v>
      </c>
      <c r="B22" s="77" t="s">
        <v>15</v>
      </c>
      <c r="C22" s="36">
        <v>1456</v>
      </c>
      <c r="D22" s="36">
        <v>5761</v>
      </c>
      <c r="E22" s="113">
        <f t="shared" si="3"/>
        <v>0.25273390000000001</v>
      </c>
      <c r="F22" s="36" t="s">
        <v>28</v>
      </c>
      <c r="G22" s="39">
        <f t="shared" si="4"/>
        <v>10.359836726999999</v>
      </c>
      <c r="H22" s="36" t="s">
        <v>28</v>
      </c>
      <c r="I22" s="37">
        <v>0</v>
      </c>
      <c r="J22" s="36">
        <v>0</v>
      </c>
      <c r="K22" s="36">
        <v>0</v>
      </c>
      <c r="L22" s="36">
        <v>1</v>
      </c>
      <c r="M22" s="36"/>
      <c r="N22" s="36">
        <v>1331</v>
      </c>
      <c r="O22" s="36">
        <v>5812</v>
      </c>
      <c r="P22" s="39">
        <f t="shared" si="5"/>
        <v>0.22900894699999999</v>
      </c>
      <c r="Q22" s="40">
        <v>1</v>
      </c>
      <c r="R22" s="36"/>
      <c r="T22" s="72">
        <f t="shared" si="1"/>
        <v>1</v>
      </c>
      <c r="U22" s="72" t="b">
        <f t="shared" si="2"/>
        <v>0</v>
      </c>
    </row>
    <row r="23" spans="1:21" ht="114.75" x14ac:dyDescent="0.25">
      <c r="A23" s="76">
        <v>9</v>
      </c>
      <c r="B23" s="77" t="s">
        <v>14</v>
      </c>
      <c r="C23" s="36">
        <v>70</v>
      </c>
      <c r="D23" s="36">
        <v>267</v>
      </c>
      <c r="E23" s="113">
        <f t="shared" si="3"/>
        <v>0.262172285</v>
      </c>
      <c r="F23" s="36">
        <v>0.8</v>
      </c>
      <c r="G23" s="36" t="s">
        <v>28</v>
      </c>
      <c r="H23" s="39">
        <f>ROUND(E23/F23,9)</f>
        <v>0.32771535600000001</v>
      </c>
      <c r="I23" s="37">
        <v>0.5</v>
      </c>
      <c r="J23" s="36" t="s">
        <v>28</v>
      </c>
      <c r="K23" s="36">
        <v>1</v>
      </c>
      <c r="L23" s="36">
        <v>1</v>
      </c>
      <c r="M23" s="36"/>
      <c r="N23" s="36" t="s">
        <v>28</v>
      </c>
      <c r="O23" s="36" t="s">
        <v>28</v>
      </c>
      <c r="P23" s="36" t="s">
        <v>28</v>
      </c>
      <c r="Q23" s="37">
        <v>0</v>
      </c>
      <c r="R23" s="36"/>
      <c r="T23" s="72">
        <f t="shared" si="1"/>
        <v>1</v>
      </c>
      <c r="U23" s="72">
        <f t="shared" si="2"/>
        <v>1</v>
      </c>
    </row>
    <row r="24" spans="1:21" ht="140.25" x14ac:dyDescent="0.25">
      <c r="A24" s="76">
        <v>10</v>
      </c>
      <c r="B24" s="77" t="s">
        <v>13</v>
      </c>
      <c r="C24" s="36">
        <v>3</v>
      </c>
      <c r="D24" s="36">
        <v>16</v>
      </c>
      <c r="E24" s="113">
        <f t="shared" si="3"/>
        <v>0.1875</v>
      </c>
      <c r="F24" s="36">
        <v>0.8</v>
      </c>
      <c r="G24" s="36" t="s">
        <v>28</v>
      </c>
      <c r="H24" s="39">
        <f>ROUND(E24/F24,9)</f>
        <v>0.234375</v>
      </c>
      <c r="I24" s="37">
        <v>0.5</v>
      </c>
      <c r="J24" s="36" t="s">
        <v>28</v>
      </c>
      <c r="K24" s="36">
        <v>1</v>
      </c>
      <c r="L24" s="36">
        <v>1</v>
      </c>
      <c r="M24" s="36"/>
      <c r="N24" s="36" t="s">
        <v>28</v>
      </c>
      <c r="O24" s="36" t="s">
        <v>28</v>
      </c>
      <c r="P24" s="36" t="s">
        <v>28</v>
      </c>
      <c r="Q24" s="40">
        <v>0.5</v>
      </c>
      <c r="R24" s="36"/>
      <c r="T24" s="72">
        <f t="shared" si="1"/>
        <v>1</v>
      </c>
      <c r="U24" s="72">
        <f t="shared" si="2"/>
        <v>1</v>
      </c>
    </row>
    <row r="25" spans="1:21" ht="120" customHeight="1" x14ac:dyDescent="0.25">
      <c r="A25" s="76">
        <v>11</v>
      </c>
      <c r="B25" s="77" t="s">
        <v>12</v>
      </c>
      <c r="C25" s="36">
        <v>5</v>
      </c>
      <c r="D25" s="36">
        <v>59</v>
      </c>
      <c r="E25" s="113">
        <f t="shared" si="3"/>
        <v>8.4745763000000002E-2</v>
      </c>
      <c r="F25" s="36">
        <v>0.8</v>
      </c>
      <c r="G25" s="36" t="s">
        <v>28</v>
      </c>
      <c r="H25" s="39">
        <f>ROUND(E25/F25,9)</f>
        <v>0.105932204</v>
      </c>
      <c r="I25" s="37">
        <v>0</v>
      </c>
      <c r="J25" s="36" t="s">
        <v>28</v>
      </c>
      <c r="K25" s="36">
        <v>0</v>
      </c>
      <c r="L25" s="36">
        <v>1</v>
      </c>
      <c r="M25" s="36"/>
      <c r="N25" s="36" t="s">
        <v>28</v>
      </c>
      <c r="O25" s="36" t="s">
        <v>28</v>
      </c>
      <c r="P25" s="36" t="s">
        <v>28</v>
      </c>
      <c r="Q25" s="40">
        <v>2</v>
      </c>
      <c r="R25" s="36"/>
      <c r="T25" s="72">
        <f t="shared" si="1"/>
        <v>1</v>
      </c>
      <c r="U25" s="72" t="b">
        <f t="shared" si="2"/>
        <v>0</v>
      </c>
    </row>
    <row r="26" spans="1:21" ht="146.25" customHeight="1" x14ac:dyDescent="0.25">
      <c r="A26" s="76">
        <v>12</v>
      </c>
      <c r="B26" s="77" t="s">
        <v>11</v>
      </c>
      <c r="C26" s="36">
        <v>35</v>
      </c>
      <c r="D26" s="36">
        <v>30732</v>
      </c>
      <c r="E26" s="113">
        <f t="shared" si="3"/>
        <v>1.1388780000000001E-3</v>
      </c>
      <c r="F26" s="36" t="s">
        <v>28</v>
      </c>
      <c r="G26" s="39">
        <f t="shared" ref="G26:G28" si="6">IFERROR(ROUND((E26/P26*100-100),9),0)</f>
        <v>-36.992825043000003</v>
      </c>
      <c r="H26" s="36" t="s">
        <v>28</v>
      </c>
      <c r="I26" s="37">
        <v>1</v>
      </c>
      <c r="J26" s="36">
        <v>1</v>
      </c>
      <c r="K26" s="36">
        <v>0</v>
      </c>
      <c r="L26" s="36">
        <v>1</v>
      </c>
      <c r="M26" s="36"/>
      <c r="N26" s="36">
        <v>46</v>
      </c>
      <c r="O26" s="36">
        <v>25449</v>
      </c>
      <c r="P26" s="39">
        <f t="shared" ref="P26:P27" si="7">IFERROR(ROUND(N26/O26,9),0)</f>
        <v>1.8075369999999999E-3</v>
      </c>
      <c r="Q26" s="37">
        <v>1</v>
      </c>
      <c r="R26" s="36"/>
      <c r="T26" s="72">
        <f t="shared" si="1"/>
        <v>1</v>
      </c>
      <c r="U26" s="72">
        <f t="shared" si="2"/>
        <v>1</v>
      </c>
    </row>
    <row r="27" spans="1:21" ht="155.25" customHeight="1" x14ac:dyDescent="0.25">
      <c r="A27" s="76">
        <v>13</v>
      </c>
      <c r="B27" s="77" t="s">
        <v>10</v>
      </c>
      <c r="C27" s="36">
        <v>157</v>
      </c>
      <c r="D27" s="36">
        <v>358</v>
      </c>
      <c r="E27" s="113">
        <f t="shared" si="3"/>
        <v>0.43854748599999999</v>
      </c>
      <c r="F27" s="36" t="s">
        <v>28</v>
      </c>
      <c r="G27" s="39">
        <f t="shared" si="6"/>
        <v>17.330686982</v>
      </c>
      <c r="H27" s="36" t="s">
        <v>28</v>
      </c>
      <c r="I27" s="37">
        <v>0</v>
      </c>
      <c r="J27" s="36">
        <v>0</v>
      </c>
      <c r="K27" s="36">
        <v>0</v>
      </c>
      <c r="L27" s="36">
        <v>1</v>
      </c>
      <c r="M27" s="36"/>
      <c r="N27" s="36">
        <v>114</v>
      </c>
      <c r="O27" s="36">
        <v>305</v>
      </c>
      <c r="P27" s="39">
        <f t="shared" si="7"/>
        <v>0.37377049200000001</v>
      </c>
      <c r="Q27" s="37">
        <v>2</v>
      </c>
      <c r="R27" s="36"/>
      <c r="T27" s="72">
        <f t="shared" si="1"/>
        <v>1</v>
      </c>
      <c r="U27" s="72" t="b">
        <f t="shared" si="2"/>
        <v>0</v>
      </c>
    </row>
    <row r="28" spans="1:21" ht="148.5" customHeight="1" x14ac:dyDescent="0.25">
      <c r="A28" s="76">
        <v>14</v>
      </c>
      <c r="B28" s="81" t="s">
        <v>9</v>
      </c>
      <c r="C28" s="36">
        <v>293</v>
      </c>
      <c r="D28" s="36">
        <v>1947</v>
      </c>
      <c r="E28" s="113">
        <f>IFERROR(ROUND(C28/D28,9),0)</f>
        <v>0.15048792999999999</v>
      </c>
      <c r="F28" s="36" t="s">
        <v>28</v>
      </c>
      <c r="G28" s="39">
        <f t="shared" si="6"/>
        <v>2.5607954359999998</v>
      </c>
      <c r="H28" s="36" t="s">
        <v>28</v>
      </c>
      <c r="I28" s="37">
        <v>0</v>
      </c>
      <c r="J28" s="36">
        <v>0</v>
      </c>
      <c r="K28" s="36">
        <v>0</v>
      </c>
      <c r="L28" s="36">
        <v>1</v>
      </c>
      <c r="M28" s="36"/>
      <c r="N28" s="36">
        <v>276</v>
      </c>
      <c r="O28" s="36">
        <v>1881</v>
      </c>
      <c r="P28" s="39">
        <f>IFERROR(ROUND(N28/O28,9),0)</f>
        <v>0.14673046300000001</v>
      </c>
      <c r="Q28" s="37">
        <v>0</v>
      </c>
      <c r="R28" s="36"/>
      <c r="T28" s="72">
        <f t="shared" si="1"/>
        <v>1</v>
      </c>
      <c r="U28" s="72" t="b">
        <f t="shared" si="2"/>
        <v>0</v>
      </c>
    </row>
    <row r="29" spans="1:21" ht="18.75" x14ac:dyDescent="0.25">
      <c r="A29" s="82"/>
      <c r="B29" s="74"/>
      <c r="C29" s="122" t="s">
        <v>44</v>
      </c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T29" s="72"/>
      <c r="U29" s="72"/>
    </row>
    <row r="30" spans="1:21" ht="38.25" x14ac:dyDescent="0.25">
      <c r="A30" s="76">
        <v>15</v>
      </c>
      <c r="B30" s="81" t="s">
        <v>16</v>
      </c>
      <c r="C30" s="36"/>
      <c r="D30" s="36"/>
      <c r="E30" s="39">
        <f t="shared" ref="E30:E35" si="8">IFERROR(ROUND(C30/D30,9),0)</f>
        <v>0</v>
      </c>
      <c r="F30" s="36"/>
      <c r="G30" s="36" t="s">
        <v>28</v>
      </c>
      <c r="H30" s="36"/>
      <c r="I30" s="37"/>
      <c r="J30" s="36" t="s">
        <v>28</v>
      </c>
      <c r="K30" s="36"/>
      <c r="L30" s="36">
        <v>0</v>
      </c>
      <c r="M30" s="36"/>
      <c r="N30" s="36" t="s">
        <v>28</v>
      </c>
      <c r="O30" s="36" t="s">
        <v>28</v>
      </c>
      <c r="P30" s="36" t="s">
        <v>28</v>
      </c>
      <c r="Q30" s="37" t="s">
        <v>28</v>
      </c>
      <c r="R30" s="36"/>
      <c r="T30" s="72" t="b">
        <f>IF(L30&gt;0,1)</f>
        <v>0</v>
      </c>
      <c r="U30" s="72" t="b">
        <f>IF(I30&gt;0,1)</f>
        <v>0</v>
      </c>
    </row>
    <row r="31" spans="1:21" ht="140.25" x14ac:dyDescent="0.25">
      <c r="A31" s="76">
        <v>16</v>
      </c>
      <c r="B31" s="81" t="s">
        <v>17</v>
      </c>
      <c r="C31" s="36"/>
      <c r="D31" s="36"/>
      <c r="E31" s="113">
        <f t="shared" si="8"/>
        <v>0</v>
      </c>
      <c r="F31" s="36">
        <v>0</v>
      </c>
      <c r="G31" s="36" t="s">
        <v>28</v>
      </c>
      <c r="H31" s="39">
        <f t="shared" ref="H31:H35" si="9">IFERROR(ROUND(E31/F31,9),0)</f>
        <v>0</v>
      </c>
      <c r="I31" s="37"/>
      <c r="J31" s="36" t="s">
        <v>28</v>
      </c>
      <c r="K31" s="36"/>
      <c r="L31" s="36">
        <v>0</v>
      </c>
      <c r="M31" s="36"/>
      <c r="N31" s="36" t="s">
        <v>28</v>
      </c>
      <c r="O31" s="36" t="s">
        <v>28</v>
      </c>
      <c r="P31" s="36" t="s">
        <v>28</v>
      </c>
      <c r="Q31" s="37" t="s">
        <v>28</v>
      </c>
      <c r="R31" s="36"/>
      <c r="T31" s="72" t="b">
        <f t="shared" ref="T31:T32" si="10">IF(L31&gt;0,1)</f>
        <v>0</v>
      </c>
      <c r="U31" s="72" t="b">
        <f t="shared" ref="U31:U32" si="11">IF(I31&gt;0,1)</f>
        <v>0</v>
      </c>
    </row>
    <row r="32" spans="1:21" ht="140.25" x14ac:dyDescent="0.25">
      <c r="A32" s="76">
        <v>17</v>
      </c>
      <c r="B32" s="81" t="s">
        <v>18</v>
      </c>
      <c r="C32" s="36"/>
      <c r="D32" s="36"/>
      <c r="E32" s="113">
        <f t="shared" si="8"/>
        <v>0</v>
      </c>
      <c r="F32" s="36">
        <v>0</v>
      </c>
      <c r="G32" s="36" t="s">
        <v>28</v>
      </c>
      <c r="H32" s="39">
        <f t="shared" si="9"/>
        <v>0</v>
      </c>
      <c r="I32" s="37"/>
      <c r="J32" s="36" t="s">
        <v>28</v>
      </c>
      <c r="K32" s="36"/>
      <c r="L32" s="36">
        <v>0</v>
      </c>
      <c r="M32" s="36"/>
      <c r="N32" s="36" t="s">
        <v>28</v>
      </c>
      <c r="O32" s="36" t="s">
        <v>28</v>
      </c>
      <c r="P32" s="36" t="s">
        <v>28</v>
      </c>
      <c r="Q32" s="37" t="s">
        <v>28</v>
      </c>
      <c r="R32" s="36"/>
      <c r="T32" s="72" t="b">
        <f t="shared" si="10"/>
        <v>0</v>
      </c>
      <c r="U32" s="72" t="b">
        <f t="shared" si="11"/>
        <v>0</v>
      </c>
    </row>
    <row r="33" spans="1:22" ht="114.75" x14ac:dyDescent="0.25">
      <c r="A33" s="76">
        <v>18</v>
      </c>
      <c r="B33" s="81" t="s">
        <v>19</v>
      </c>
      <c r="C33" s="36"/>
      <c r="D33" s="36"/>
      <c r="E33" s="113">
        <f t="shared" si="8"/>
        <v>0</v>
      </c>
      <c r="F33" s="36">
        <v>0</v>
      </c>
      <c r="G33" s="36" t="s">
        <v>28</v>
      </c>
      <c r="H33" s="39">
        <f t="shared" si="9"/>
        <v>0</v>
      </c>
      <c r="I33" s="37"/>
      <c r="J33" s="36" t="s">
        <v>28</v>
      </c>
      <c r="K33" s="36"/>
      <c r="L33" s="36">
        <v>0</v>
      </c>
      <c r="M33" s="36"/>
      <c r="N33" s="36" t="s">
        <v>28</v>
      </c>
      <c r="O33" s="36" t="s">
        <v>28</v>
      </c>
      <c r="P33" s="36" t="s">
        <v>28</v>
      </c>
      <c r="Q33" s="37" t="s">
        <v>28</v>
      </c>
      <c r="R33" s="36"/>
      <c r="T33" s="72" t="b">
        <f>IF(L33&gt;0,1)</f>
        <v>0</v>
      </c>
      <c r="U33" s="72" t="b">
        <f>IF(I33&gt;0,1)</f>
        <v>0</v>
      </c>
    </row>
    <row r="34" spans="1:22" ht="126" customHeight="1" x14ac:dyDescent="0.25">
      <c r="A34" s="76">
        <v>19</v>
      </c>
      <c r="B34" s="81" t="s">
        <v>20</v>
      </c>
      <c r="C34" s="36"/>
      <c r="D34" s="36"/>
      <c r="E34" s="113">
        <f t="shared" si="8"/>
        <v>0</v>
      </c>
      <c r="F34" s="36">
        <v>0</v>
      </c>
      <c r="G34" s="36" t="s">
        <v>28</v>
      </c>
      <c r="H34" s="39">
        <f t="shared" si="9"/>
        <v>0</v>
      </c>
      <c r="I34" s="37"/>
      <c r="J34" s="36" t="s">
        <v>28</v>
      </c>
      <c r="K34" s="36"/>
      <c r="L34" s="36">
        <v>0</v>
      </c>
      <c r="M34" s="36"/>
      <c r="N34" s="36" t="s">
        <v>28</v>
      </c>
      <c r="O34" s="36" t="s">
        <v>28</v>
      </c>
      <c r="P34" s="36" t="s">
        <v>28</v>
      </c>
      <c r="Q34" s="37" t="s">
        <v>28</v>
      </c>
      <c r="R34" s="36"/>
      <c r="T34" s="72" t="b">
        <f t="shared" ref="T34:T35" si="12">IF(L34&gt;0,1)</f>
        <v>0</v>
      </c>
      <c r="U34" s="72" t="b">
        <f t="shared" ref="U34:U35" si="13">IF(I34&gt;0,1)</f>
        <v>0</v>
      </c>
    </row>
    <row r="35" spans="1:22" ht="165.75" x14ac:dyDescent="0.25">
      <c r="A35" s="76">
        <v>20</v>
      </c>
      <c r="B35" s="81" t="s">
        <v>21</v>
      </c>
      <c r="C35" s="36"/>
      <c r="D35" s="36"/>
      <c r="E35" s="113">
        <f t="shared" si="8"/>
        <v>0</v>
      </c>
      <c r="F35" s="36">
        <v>0</v>
      </c>
      <c r="G35" s="36" t="s">
        <v>28</v>
      </c>
      <c r="H35" s="39">
        <f t="shared" si="9"/>
        <v>0</v>
      </c>
      <c r="I35" s="37"/>
      <c r="J35" s="36" t="s">
        <v>28</v>
      </c>
      <c r="K35" s="36"/>
      <c r="L35" s="36">
        <v>0</v>
      </c>
      <c r="M35" s="36"/>
      <c r="N35" s="36" t="s">
        <v>28</v>
      </c>
      <c r="O35" s="36" t="s">
        <v>28</v>
      </c>
      <c r="P35" s="36" t="s">
        <v>28</v>
      </c>
      <c r="Q35" s="37" t="s">
        <v>28</v>
      </c>
      <c r="R35" s="36"/>
      <c r="T35" s="72" t="b">
        <f t="shared" si="12"/>
        <v>0</v>
      </c>
      <c r="U35" s="72" t="b">
        <f t="shared" si="13"/>
        <v>0</v>
      </c>
    </row>
    <row r="36" spans="1:22" ht="20.25" x14ac:dyDescent="0.3">
      <c r="A36" s="82"/>
      <c r="B36" s="74"/>
      <c r="C36" s="122" t="s">
        <v>45</v>
      </c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T36" s="86">
        <f>SUM(T15:T35)</f>
        <v>13</v>
      </c>
      <c r="U36" s="86">
        <f>SUM(U15:U35)</f>
        <v>5</v>
      </c>
      <c r="V36" s="87">
        <f>U36/T36</f>
        <v>0.38461538461538464</v>
      </c>
    </row>
    <row r="37" spans="1:22" ht="63.75" x14ac:dyDescent="0.25">
      <c r="A37" s="76">
        <v>21</v>
      </c>
      <c r="B37" s="77" t="s">
        <v>22</v>
      </c>
      <c r="C37" s="36"/>
      <c r="D37" s="36"/>
      <c r="E37" s="113">
        <f t="shared" ref="E37:E41" si="14">IFERROR(ROUND(C37/D37,9),0)</f>
        <v>0</v>
      </c>
      <c r="F37" s="36" t="s">
        <v>28</v>
      </c>
      <c r="G37" s="39">
        <f t="shared" ref="G37:G40" si="15">IFERROR(ROUND((E37/P37*100-100),9),0)</f>
        <v>0</v>
      </c>
      <c r="H37" s="36" t="s">
        <v>28</v>
      </c>
      <c r="I37" s="37"/>
      <c r="J37" s="36"/>
      <c r="K37" s="36"/>
      <c r="L37" s="36">
        <v>2</v>
      </c>
      <c r="M37" s="36"/>
      <c r="N37" s="36"/>
      <c r="O37" s="36"/>
      <c r="P37" s="39">
        <f>IFERROR(ROUND(N37/O37,9),0)</f>
        <v>0</v>
      </c>
      <c r="Q37" s="37"/>
      <c r="R37" s="36"/>
      <c r="T37" s="108">
        <v>0</v>
      </c>
      <c r="U37" s="72" t="b">
        <f t="shared" ref="U37:U41" si="16">IF(I37&gt;0,1)</f>
        <v>0</v>
      </c>
    </row>
    <row r="38" spans="1:22" ht="101.25" customHeight="1" x14ac:dyDescent="0.25">
      <c r="A38" s="76">
        <v>22</v>
      </c>
      <c r="B38" s="77" t="s">
        <v>23</v>
      </c>
      <c r="C38" s="36"/>
      <c r="D38" s="36"/>
      <c r="E38" s="113">
        <f t="shared" si="14"/>
        <v>0</v>
      </c>
      <c r="F38" s="36">
        <v>0</v>
      </c>
      <c r="G38" s="36" t="s">
        <v>28</v>
      </c>
      <c r="H38" s="39">
        <f t="shared" ref="H38" si="17">IFERROR(ROUND(E38/F38,9),0)</f>
        <v>0</v>
      </c>
      <c r="I38" s="37"/>
      <c r="J38" s="36" t="s">
        <v>28</v>
      </c>
      <c r="K38" s="36"/>
      <c r="L38" s="36">
        <v>2</v>
      </c>
      <c r="M38" s="36"/>
      <c r="N38" s="36" t="s">
        <v>28</v>
      </c>
      <c r="O38" s="36" t="s">
        <v>28</v>
      </c>
      <c r="P38" s="36" t="s">
        <v>28</v>
      </c>
      <c r="Q38" s="37" t="s">
        <v>28</v>
      </c>
      <c r="R38" s="36"/>
      <c r="T38" s="108">
        <v>0</v>
      </c>
      <c r="U38" s="72" t="b">
        <f t="shared" si="16"/>
        <v>0</v>
      </c>
    </row>
    <row r="39" spans="1:22" ht="114.75" x14ac:dyDescent="0.35">
      <c r="A39" s="76">
        <v>23</v>
      </c>
      <c r="B39" s="77" t="s">
        <v>24</v>
      </c>
      <c r="C39" s="36">
        <v>0</v>
      </c>
      <c r="D39" s="36">
        <v>0</v>
      </c>
      <c r="E39" s="113">
        <f t="shared" si="14"/>
        <v>0</v>
      </c>
      <c r="F39" s="36" t="s">
        <v>28</v>
      </c>
      <c r="G39" s="39">
        <f t="shared" si="15"/>
        <v>0</v>
      </c>
      <c r="H39" s="36" t="s">
        <v>28</v>
      </c>
      <c r="I39" s="37">
        <v>0</v>
      </c>
      <c r="J39" s="36">
        <v>0</v>
      </c>
      <c r="K39" s="36">
        <v>0</v>
      </c>
      <c r="L39" s="36">
        <v>2</v>
      </c>
      <c r="M39" s="36"/>
      <c r="N39" s="36">
        <v>0</v>
      </c>
      <c r="O39" s="36">
        <v>0</v>
      </c>
      <c r="P39" s="39">
        <f>IFERROR(ROUND(N39/O39,9),0)</f>
        <v>0</v>
      </c>
      <c r="Q39" s="37">
        <v>0</v>
      </c>
      <c r="R39" s="36"/>
      <c r="T39" s="115">
        <v>0</v>
      </c>
      <c r="U39" s="72" t="b">
        <f t="shared" si="16"/>
        <v>0</v>
      </c>
    </row>
    <row r="40" spans="1:22" ht="123" customHeight="1" x14ac:dyDescent="0.25">
      <c r="A40" s="76">
        <v>24</v>
      </c>
      <c r="B40" s="77" t="s">
        <v>25</v>
      </c>
      <c r="C40" s="36">
        <v>0</v>
      </c>
      <c r="D40" s="36">
        <v>12</v>
      </c>
      <c r="E40" s="113">
        <f t="shared" si="14"/>
        <v>0</v>
      </c>
      <c r="F40" s="36" t="s">
        <v>28</v>
      </c>
      <c r="G40" s="39">
        <f t="shared" si="15"/>
        <v>0</v>
      </c>
      <c r="H40" s="36" t="s">
        <v>28</v>
      </c>
      <c r="I40" s="37">
        <v>0</v>
      </c>
      <c r="J40" s="36">
        <v>0</v>
      </c>
      <c r="K40" s="36">
        <v>0</v>
      </c>
      <c r="L40" s="36">
        <v>1</v>
      </c>
      <c r="M40" s="36"/>
      <c r="N40" s="36">
        <v>0</v>
      </c>
      <c r="O40" s="36">
        <v>12</v>
      </c>
      <c r="P40" s="39">
        <f>IFERROR(ROUND(N40/O40,9),0)</f>
        <v>0</v>
      </c>
      <c r="Q40" s="37">
        <v>0</v>
      </c>
      <c r="R40" s="36"/>
      <c r="T40" s="72">
        <f t="shared" ref="T40:T41" si="18">IF(L40&gt;0,1)</f>
        <v>1</v>
      </c>
      <c r="U40" s="72" t="b">
        <f t="shared" si="16"/>
        <v>0</v>
      </c>
    </row>
    <row r="41" spans="1:22" ht="97.5" customHeight="1" x14ac:dyDescent="0.25">
      <c r="A41" s="76">
        <v>25</v>
      </c>
      <c r="B41" s="77" t="s">
        <v>26</v>
      </c>
      <c r="C41" s="36"/>
      <c r="D41" s="36"/>
      <c r="E41" s="113">
        <f t="shared" si="14"/>
        <v>0</v>
      </c>
      <c r="F41" s="36">
        <v>0</v>
      </c>
      <c r="G41" s="36" t="s">
        <v>28</v>
      </c>
      <c r="H41" s="39">
        <f t="shared" ref="H41" si="19">IFERROR(ROUND(E41/F41,9),0)</f>
        <v>0</v>
      </c>
      <c r="I41" s="37"/>
      <c r="J41" s="36" t="s">
        <v>28</v>
      </c>
      <c r="K41" s="36"/>
      <c r="L41" s="36">
        <v>0</v>
      </c>
      <c r="M41" s="36"/>
      <c r="N41" s="36" t="s">
        <v>28</v>
      </c>
      <c r="O41" s="36" t="s">
        <v>28</v>
      </c>
      <c r="P41" s="36" t="s">
        <v>28</v>
      </c>
      <c r="Q41" s="37" t="s">
        <v>28</v>
      </c>
      <c r="R41" s="36"/>
      <c r="T41" s="72" t="b">
        <f t="shared" si="18"/>
        <v>0</v>
      </c>
      <c r="U41" s="72" t="b">
        <f t="shared" si="16"/>
        <v>0</v>
      </c>
    </row>
    <row r="42" spans="1:22" ht="20.25" x14ac:dyDescent="0.3">
      <c r="A42" s="88"/>
      <c r="B42" s="74"/>
      <c r="C42" s="122" t="s">
        <v>46</v>
      </c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T42" s="86">
        <f>SUM(T37:T41)</f>
        <v>1</v>
      </c>
      <c r="U42" s="86">
        <f>SUM(U37:U41)</f>
        <v>0</v>
      </c>
      <c r="V42" s="87">
        <f>U42/T42</f>
        <v>0</v>
      </c>
    </row>
    <row r="43" spans="1:22" ht="38.25" x14ac:dyDescent="0.25">
      <c r="A43" s="76">
        <v>26</v>
      </c>
      <c r="B43" s="77" t="s">
        <v>33</v>
      </c>
      <c r="C43" s="104">
        <f>55412+81435</f>
        <v>136847</v>
      </c>
      <c r="D43" s="104">
        <f>ROUND(102272/12*4.2,0)+ROUND(72216/12*2*4.2,0)</f>
        <v>86346</v>
      </c>
      <c r="E43" s="105">
        <f>IFERROR(ROUND(C43/D43,9),0)</f>
        <v>1.5848678570000001</v>
      </c>
      <c r="F43" s="36">
        <v>1</v>
      </c>
      <c r="G43" s="36" t="s">
        <v>28</v>
      </c>
      <c r="H43" s="39">
        <f t="shared" ref="H43" si="20">IFERROR(ROUND(E43/F43,9),0)</f>
        <v>1.5848678570000001</v>
      </c>
      <c r="I43" s="37">
        <v>2</v>
      </c>
      <c r="J43" s="36">
        <v>1</v>
      </c>
      <c r="K43" s="36">
        <v>0</v>
      </c>
      <c r="L43" s="36">
        <v>1</v>
      </c>
      <c r="M43" s="36"/>
      <c r="N43" s="36" t="s">
        <v>28</v>
      </c>
      <c r="O43" s="36" t="s">
        <v>28</v>
      </c>
      <c r="P43" s="39" t="s">
        <v>28</v>
      </c>
      <c r="Q43" s="37">
        <v>2</v>
      </c>
      <c r="R43" s="36"/>
    </row>
    <row r="44" spans="1:22" ht="51.75" customHeight="1" x14ac:dyDescent="0.2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</row>
    <row r="45" spans="1:22" ht="19.5" customHeight="1" x14ac:dyDescent="0.25">
      <c r="A45" s="89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1"/>
      <c r="R45" s="66"/>
    </row>
    <row r="46" spans="1:22" x14ac:dyDescent="0.25">
      <c r="A46" s="63"/>
      <c r="B46" s="92"/>
      <c r="C46" s="116"/>
      <c r="D46" s="116"/>
      <c r="E46" s="116"/>
      <c r="F46" s="116"/>
      <c r="G46" s="116"/>
      <c r="H46" s="116"/>
      <c r="I46" s="129"/>
      <c r="J46" s="116"/>
      <c r="K46" s="116"/>
      <c r="L46" s="116"/>
      <c r="M46" s="116"/>
      <c r="N46" s="116"/>
      <c r="O46" s="116"/>
      <c r="P46" s="116"/>
      <c r="Q46" s="116"/>
      <c r="R46" s="66"/>
    </row>
    <row r="47" spans="1:22" x14ac:dyDescent="0.25">
      <c r="C47" s="116"/>
      <c r="D47" s="117"/>
      <c r="E47" s="117"/>
      <c r="F47" s="117"/>
      <c r="G47" s="117"/>
      <c r="H47" s="117"/>
      <c r="I47" s="118"/>
      <c r="J47" s="117"/>
      <c r="K47" s="117"/>
      <c r="L47" s="117"/>
      <c r="M47" s="117"/>
      <c r="N47" s="117"/>
      <c r="O47" s="117"/>
      <c r="P47" s="117"/>
      <c r="Q47" s="118"/>
    </row>
    <row r="48" spans="1:22" x14ac:dyDescent="0.25">
      <c r="C48" s="116"/>
      <c r="D48" s="116"/>
      <c r="E48" s="116"/>
      <c r="F48" s="116"/>
      <c r="G48" s="116"/>
      <c r="H48" s="116"/>
      <c r="I48" s="129"/>
      <c r="J48" s="116"/>
      <c r="K48" s="116"/>
      <c r="L48" s="116"/>
      <c r="M48" s="116"/>
      <c r="N48" s="116"/>
      <c r="O48" s="116"/>
      <c r="P48" s="116"/>
      <c r="Q48" s="116"/>
      <c r="R48" s="116"/>
    </row>
    <row r="49" spans="3:18" ht="20.25" x14ac:dyDescent="0.25">
      <c r="C49" s="119"/>
      <c r="D49" s="119"/>
      <c r="E49" s="120"/>
      <c r="F49" s="120"/>
      <c r="G49" s="120"/>
      <c r="H49" s="120"/>
      <c r="I49" s="130"/>
      <c r="J49" s="120"/>
      <c r="K49" s="120"/>
      <c r="L49" s="121"/>
      <c r="M49" s="120"/>
      <c r="N49" s="120"/>
      <c r="O49" s="120"/>
      <c r="P49" s="120"/>
      <c r="Q49" s="120"/>
      <c r="R49" s="120"/>
    </row>
    <row r="50" spans="3:18" ht="18.75" x14ac:dyDescent="0.3">
      <c r="I50" s="96"/>
      <c r="J50" s="96"/>
      <c r="K50" s="96"/>
      <c r="L50" s="96"/>
    </row>
    <row r="51" spans="3:18" ht="18.75" x14ac:dyDescent="0.3">
      <c r="I51" s="96"/>
      <c r="J51" s="96"/>
      <c r="K51" s="96"/>
      <c r="L51" s="97"/>
    </row>
    <row r="52" spans="3:18" ht="18.75" x14ac:dyDescent="0.3">
      <c r="I52" s="96"/>
      <c r="J52" s="96"/>
      <c r="K52" s="96"/>
      <c r="L52" s="98"/>
    </row>
    <row r="53" spans="3:18" ht="18.75" x14ac:dyDescent="0.3">
      <c r="I53" s="96"/>
      <c r="J53" s="96"/>
      <c r="K53" s="96"/>
      <c r="L53" s="96"/>
    </row>
  </sheetData>
  <autoFilter ref="A13:R46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45:P45"/>
    <mergeCell ref="N8:N10"/>
    <mergeCell ref="O8:O10"/>
    <mergeCell ref="P8:P10"/>
    <mergeCell ref="A44:R44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F35"/>
  <sheetViews>
    <sheetView tabSelected="1" view="pageBreakPreview" topLeftCell="A25" zoomScaleNormal="100" zoomScaleSheetLayoutView="100" workbookViewId="0">
      <selection activeCell="H33" sqref="H33"/>
    </sheetView>
  </sheetViews>
  <sheetFormatPr defaultColWidth="9.140625" defaultRowHeight="16.5" x14ac:dyDescent="0.25"/>
  <cols>
    <col min="1" max="1" width="10.42578125" style="1" customWidth="1"/>
    <col min="2" max="2" width="30.28515625" style="1" customWidth="1"/>
    <col min="3" max="3" width="32.28515625" style="1" customWidth="1"/>
    <col min="4" max="4" width="27.85546875" style="1" customWidth="1"/>
    <col min="5" max="5" width="9.140625" style="1"/>
    <col min="6" max="6" width="15" style="1" customWidth="1"/>
    <col min="7" max="16384" width="9.140625" style="1"/>
  </cols>
  <sheetData>
    <row r="1" spans="1:4" x14ac:dyDescent="0.25">
      <c r="D1" s="2" t="s">
        <v>47</v>
      </c>
    </row>
    <row r="2" spans="1:4" x14ac:dyDescent="0.25">
      <c r="D2" s="9" t="s">
        <v>65</v>
      </c>
    </row>
    <row r="3" spans="1:4" x14ac:dyDescent="0.25">
      <c r="D3" s="9" t="str">
        <f>МОБ!$R$3</f>
        <v>№ 03-03 от 25.03.2025</v>
      </c>
    </row>
    <row r="4" spans="1:4" x14ac:dyDescent="0.25">
      <c r="D4" s="9"/>
    </row>
    <row r="5" spans="1:4" ht="39" customHeight="1" x14ac:dyDescent="0.25">
      <c r="A5" s="53" t="s">
        <v>48</v>
      </c>
      <c r="B5" s="53"/>
      <c r="C5" s="53"/>
      <c r="D5" s="53"/>
    </row>
    <row r="6" spans="1:4" ht="18" customHeight="1" x14ac:dyDescent="0.25">
      <c r="A6" s="54" t="s">
        <v>97</v>
      </c>
      <c r="B6" s="54"/>
      <c r="C6" s="54"/>
      <c r="D6" s="54"/>
    </row>
    <row r="7" spans="1:4" ht="18" customHeight="1" x14ac:dyDescent="0.25">
      <c r="A7" s="3"/>
      <c r="B7" s="3"/>
      <c r="C7" s="3"/>
      <c r="D7" s="3"/>
    </row>
    <row r="8" spans="1:4" ht="33" customHeight="1" x14ac:dyDescent="0.25">
      <c r="A8" s="52" t="s">
        <v>64</v>
      </c>
      <c r="B8" s="52"/>
      <c r="C8" s="52"/>
      <c r="D8" s="52"/>
    </row>
    <row r="10" spans="1:4" ht="52.5" customHeight="1" x14ac:dyDescent="0.25">
      <c r="A10" s="4" t="s">
        <v>49</v>
      </c>
      <c r="B10" s="4" t="s">
        <v>50</v>
      </c>
      <c r="C10" s="4" t="s">
        <v>51</v>
      </c>
      <c r="D10" s="4" t="s">
        <v>52</v>
      </c>
    </row>
    <row r="11" spans="1:4" ht="30" customHeight="1" x14ac:dyDescent="0.25">
      <c r="A11" s="123" t="s">
        <v>53</v>
      </c>
      <c r="B11" s="124" t="s">
        <v>60</v>
      </c>
      <c r="C11" s="125" t="s">
        <v>55</v>
      </c>
      <c r="D11" s="126">
        <f>'Городская поликлиника'!V36</f>
        <v>0.38461538461538464</v>
      </c>
    </row>
    <row r="12" spans="1:4" ht="30" customHeight="1" x14ac:dyDescent="0.25">
      <c r="A12" s="123"/>
      <c r="B12" s="124"/>
      <c r="C12" s="125" t="s">
        <v>54</v>
      </c>
      <c r="D12" s="126">
        <f>МОБ!V36</f>
        <v>0.31578947368421051</v>
      </c>
    </row>
    <row r="13" spans="1:4" ht="15.75" customHeight="1" x14ac:dyDescent="0.25">
      <c r="A13" s="50" t="s">
        <v>56</v>
      </c>
      <c r="B13" s="49" t="s">
        <v>61</v>
      </c>
      <c r="C13" s="15"/>
      <c r="D13" s="15"/>
    </row>
    <row r="14" spans="1:4" ht="15.75" customHeight="1" x14ac:dyDescent="0.25">
      <c r="A14" s="50"/>
      <c r="B14" s="49"/>
      <c r="C14" s="15"/>
      <c r="D14" s="15"/>
    </row>
    <row r="15" spans="1:4" ht="32.25" hidden="1" customHeight="1" x14ac:dyDescent="0.25">
      <c r="A15" s="50" t="s">
        <v>57</v>
      </c>
      <c r="B15" s="50" t="s">
        <v>62</v>
      </c>
    </row>
    <row r="16" spans="1:4" ht="47.25" customHeight="1" x14ac:dyDescent="0.25">
      <c r="A16" s="50"/>
      <c r="B16" s="50"/>
      <c r="C16" s="5" t="s">
        <v>70</v>
      </c>
      <c r="D16" s="6">
        <f>МОЦОМиД!V36</f>
        <v>0.83333333333333337</v>
      </c>
    </row>
    <row r="18" spans="1:6" ht="32.25" customHeight="1" x14ac:dyDescent="0.25">
      <c r="A18" s="52" t="s">
        <v>59</v>
      </c>
      <c r="B18" s="52"/>
      <c r="C18" s="52"/>
      <c r="D18" s="52"/>
    </row>
    <row r="20" spans="1:6" ht="52.5" customHeight="1" x14ac:dyDescent="0.25">
      <c r="A20" s="13" t="s">
        <v>49</v>
      </c>
      <c r="B20" s="13" t="s">
        <v>50</v>
      </c>
      <c r="C20" s="13" t="s">
        <v>51</v>
      </c>
      <c r="D20" s="13" t="s">
        <v>52</v>
      </c>
      <c r="E20" s="14"/>
      <c r="F20" s="14"/>
    </row>
    <row r="21" spans="1:6" ht="33" x14ac:dyDescent="0.25">
      <c r="A21" s="123" t="s">
        <v>53</v>
      </c>
      <c r="B21" s="127" t="s">
        <v>60</v>
      </c>
      <c r="C21" s="5" t="s">
        <v>72</v>
      </c>
      <c r="D21" s="1">
        <v>0</v>
      </c>
      <c r="E21" s="14"/>
      <c r="F21" s="14"/>
    </row>
    <row r="22" spans="1:6" ht="49.5" x14ac:dyDescent="0.25">
      <c r="A22" s="123"/>
      <c r="B22" s="128"/>
      <c r="C22" s="125" t="s">
        <v>70</v>
      </c>
      <c r="D22" s="126">
        <f>МОЦОМиД!V42</f>
        <v>0.33333333333333331</v>
      </c>
      <c r="E22" s="14"/>
      <c r="F22" s="14"/>
    </row>
    <row r="23" spans="1:6" ht="38.25" customHeight="1" x14ac:dyDescent="0.25">
      <c r="A23" s="123"/>
      <c r="B23" s="128"/>
      <c r="C23" s="125" t="s">
        <v>54</v>
      </c>
      <c r="D23" s="126">
        <f>МОБ!$V$42</f>
        <v>0.2</v>
      </c>
      <c r="E23" s="14"/>
      <c r="F23" s="14"/>
    </row>
    <row r="24" spans="1:6" ht="36.75" customHeight="1" x14ac:dyDescent="0.25">
      <c r="A24" s="8" t="s">
        <v>56</v>
      </c>
      <c r="B24" s="7" t="s">
        <v>61</v>
      </c>
      <c r="C24" s="15"/>
      <c r="D24" s="15"/>
      <c r="E24" s="14"/>
      <c r="F24" s="14"/>
    </row>
    <row r="25" spans="1:6" ht="31.5" customHeight="1" x14ac:dyDescent="0.25">
      <c r="A25" s="8" t="s">
        <v>57</v>
      </c>
      <c r="B25" s="7" t="s">
        <v>62</v>
      </c>
      <c r="C25" s="15"/>
      <c r="D25" s="15"/>
      <c r="E25" s="14"/>
      <c r="F25" s="14"/>
    </row>
    <row r="27" spans="1:6" ht="34.5" customHeight="1" x14ac:dyDescent="0.25">
      <c r="A27" s="52" t="s">
        <v>71</v>
      </c>
      <c r="B27" s="52"/>
      <c r="C27" s="52"/>
      <c r="D27" s="52"/>
    </row>
    <row r="29" spans="1:6" ht="55.5" customHeight="1" x14ac:dyDescent="0.25">
      <c r="A29" s="4" t="s">
        <v>49</v>
      </c>
      <c r="B29" s="4" t="s">
        <v>50</v>
      </c>
      <c r="C29" s="4" t="s">
        <v>51</v>
      </c>
      <c r="D29" s="4" t="s">
        <v>52</v>
      </c>
    </row>
    <row r="30" spans="1:6" ht="30" customHeight="1" x14ac:dyDescent="0.25">
      <c r="A30" s="123" t="s">
        <v>53</v>
      </c>
      <c r="B30" s="127" t="s">
        <v>60</v>
      </c>
      <c r="C30" s="125" t="s">
        <v>54</v>
      </c>
      <c r="D30" s="126">
        <f>МОБ!I43</f>
        <v>0</v>
      </c>
    </row>
    <row r="31" spans="1:6" ht="23.25" hidden="1" customHeight="1" x14ac:dyDescent="0.25">
      <c r="A31" s="123"/>
      <c r="B31" s="128"/>
      <c r="C31" s="125"/>
      <c r="D31" s="126">
        <f>'[1]ПР_1_Городская пол-ка'!W87</f>
        <v>0</v>
      </c>
    </row>
    <row r="32" spans="1:6" ht="30" customHeight="1" x14ac:dyDescent="0.25">
      <c r="A32" s="8" t="s">
        <v>56</v>
      </c>
      <c r="B32" s="7" t="s">
        <v>61</v>
      </c>
      <c r="C32" s="5"/>
      <c r="D32" s="6"/>
    </row>
    <row r="33" spans="1:4" ht="33" x14ac:dyDescent="0.25">
      <c r="A33" s="8" t="s">
        <v>57</v>
      </c>
      <c r="B33" s="7" t="s">
        <v>62</v>
      </c>
      <c r="C33" s="5" t="s">
        <v>55</v>
      </c>
      <c r="D33" s="6">
        <v>1</v>
      </c>
    </row>
    <row r="34" spans="1:4" ht="10.5" customHeight="1" x14ac:dyDescent="0.25"/>
    <row r="35" spans="1:4" ht="66.75" customHeight="1" x14ac:dyDescent="0.3">
      <c r="A35" s="51" t="s">
        <v>63</v>
      </c>
      <c r="B35" s="51"/>
      <c r="C35" s="51"/>
      <c r="D35" s="51"/>
    </row>
  </sheetData>
  <mergeCells count="16">
    <mergeCell ref="A5:D5"/>
    <mergeCell ref="A6:D6"/>
    <mergeCell ref="A8:D8"/>
    <mergeCell ref="A11:A12"/>
    <mergeCell ref="B11:B12"/>
    <mergeCell ref="B13:B14"/>
    <mergeCell ref="A13:A14"/>
    <mergeCell ref="A35:D35"/>
    <mergeCell ref="A18:D18"/>
    <mergeCell ref="A21:A23"/>
    <mergeCell ref="B21:B23"/>
    <mergeCell ref="A27:D27"/>
    <mergeCell ref="A30:A31"/>
    <mergeCell ref="B30:B31"/>
    <mergeCell ref="A15:A16"/>
    <mergeCell ref="B15:B16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МОБ</vt:lpstr>
      <vt:lpstr>МОЦОМиД</vt:lpstr>
      <vt:lpstr>Городская поликлиника</vt:lpstr>
      <vt:lpstr>Прил_2_Ранжирование</vt:lpstr>
      <vt:lpstr>'Городская поликлиника'!Заголовки_для_печати</vt:lpstr>
      <vt:lpstr>МОБ!Заголовки_для_печати</vt:lpstr>
      <vt:lpstr>МОЦОМиД!Заголовки_для_печати</vt:lpstr>
      <vt:lpstr>'Городская поликлиника'!Область_печати</vt:lpstr>
      <vt:lpstr>МОБ!Область_печати</vt:lpstr>
      <vt:lpstr>МОЦОМиД!Область_печати</vt:lpstr>
      <vt:lpstr>Прил_2_Ранжирование!Область_печати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2025-03-31T04:25:25Z</dcterms:modified>
</cp:coreProperties>
</file>