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azanceva\Desktop\ТС_2025 — 24.01\"/>
    </mc:Choice>
  </mc:AlternateContent>
  <bookViews>
    <workbookView xWindow="0" yWindow="0" windowWidth="28800" windowHeight="11445"/>
  </bookViews>
  <sheets>
    <sheet name="1. ФАП (Перечень)" sheetId="4" r:id="rId1"/>
    <sheet name="2. ФАП_ПН (руб.) " sheetId="1" r:id="rId2"/>
  </sheets>
  <externalReferences>
    <externalReference r:id="rId3"/>
  </externalReferences>
  <definedNames>
    <definedName name="_xlnm.Print_Area" localSheetId="0">'1. ФАП (Перечень)'!$A$1:$V$39</definedName>
    <definedName name="_xlnm.Print_Area" localSheetId="1">'2. ФАП_ПН (руб.) '!$A$1:$F$12</definedName>
  </definedNames>
  <calcPr calcId="162913"/>
</workbook>
</file>

<file path=xl/calcChain.xml><?xml version="1.0" encoding="utf-8"?>
<calcChain xmlns="http://schemas.openxmlformats.org/spreadsheetml/2006/main">
  <c r="L37" i="4" l="1"/>
  <c r="L35" i="4"/>
  <c r="L32" i="4"/>
  <c r="F29" i="4"/>
  <c r="F27" i="4"/>
  <c r="F26" i="4"/>
  <c r="F25" i="4"/>
  <c r="F24" i="4"/>
  <c r="F22" i="4"/>
  <c r="F20" i="4"/>
  <c r="L19" i="4"/>
  <c r="L18" i="4"/>
  <c r="L17" i="4"/>
  <c r="L16" i="4"/>
  <c r="L15" i="4"/>
  <c r="L30" i="4" l="1"/>
  <c r="R33" i="4" l="1"/>
  <c r="D20" i="4" l="1"/>
  <c r="J15" i="4"/>
  <c r="J16" i="4"/>
  <c r="J17" i="4"/>
  <c r="J18" i="4"/>
  <c r="J19" i="4"/>
  <c r="U37" i="4" l="1"/>
  <c r="T37" i="4"/>
  <c r="J37" i="4"/>
  <c r="H37" i="4"/>
  <c r="H36" i="4" s="1"/>
  <c r="T36" i="4"/>
  <c r="O36" i="4"/>
  <c r="I36" i="4"/>
  <c r="C36" i="4"/>
  <c r="U35" i="4"/>
  <c r="T35" i="4"/>
  <c r="J35" i="4"/>
  <c r="H35" i="4"/>
  <c r="H34" i="4" s="1"/>
  <c r="O34" i="4"/>
  <c r="I34" i="4"/>
  <c r="C34" i="4"/>
  <c r="P33" i="4"/>
  <c r="T33" i="4" s="1"/>
  <c r="T31" i="4" s="1"/>
  <c r="U33" i="4"/>
  <c r="U31" i="4" s="1"/>
  <c r="H33" i="4"/>
  <c r="U32" i="4"/>
  <c r="T32" i="4"/>
  <c r="J32" i="4"/>
  <c r="H32" i="4"/>
  <c r="O31" i="4"/>
  <c r="C31" i="4"/>
  <c r="U30" i="4"/>
  <c r="T30" i="4"/>
  <c r="J30" i="4"/>
  <c r="H30" i="4"/>
  <c r="U29" i="4"/>
  <c r="T29" i="4"/>
  <c r="N29" i="4"/>
  <c r="D29" i="4"/>
  <c r="O28" i="4"/>
  <c r="T28" i="4" s="1"/>
  <c r="I28" i="4"/>
  <c r="C28" i="4"/>
  <c r="U27" i="4"/>
  <c r="T27" i="4"/>
  <c r="N27" i="4"/>
  <c r="D27" i="4"/>
  <c r="U26" i="4"/>
  <c r="T26" i="4"/>
  <c r="N26" i="4"/>
  <c r="D26" i="4"/>
  <c r="U25" i="4"/>
  <c r="T25" i="4"/>
  <c r="N25" i="4"/>
  <c r="D25" i="4"/>
  <c r="H25" i="4" s="1"/>
  <c r="V25" i="4" s="1"/>
  <c r="U24" i="4"/>
  <c r="T24" i="4"/>
  <c r="N24" i="4"/>
  <c r="D24" i="4"/>
  <c r="O23" i="4"/>
  <c r="I23" i="4"/>
  <c r="C23" i="4"/>
  <c r="U22" i="4"/>
  <c r="T22" i="4"/>
  <c r="T21" i="4" s="1"/>
  <c r="N22" i="4"/>
  <c r="N21" i="4" s="1"/>
  <c r="G22" i="4"/>
  <c r="D22" i="4"/>
  <c r="O21" i="4"/>
  <c r="I21" i="4"/>
  <c r="C21" i="4"/>
  <c r="U20" i="4"/>
  <c r="T20" i="4"/>
  <c r="H20" i="4"/>
  <c r="U19" i="4"/>
  <c r="T19" i="4"/>
  <c r="H19" i="4"/>
  <c r="U18" i="4"/>
  <c r="T18" i="4"/>
  <c r="H18" i="4"/>
  <c r="U17" i="4"/>
  <c r="T17" i="4"/>
  <c r="H17" i="4"/>
  <c r="U16" i="4"/>
  <c r="T16" i="4"/>
  <c r="H16" i="4"/>
  <c r="U15" i="4"/>
  <c r="T15" i="4"/>
  <c r="H15" i="4"/>
  <c r="T14" i="4"/>
  <c r="O14" i="4"/>
  <c r="I14" i="4"/>
  <c r="C14" i="4"/>
  <c r="T23" i="4" l="1"/>
  <c r="T13" i="4" s="1"/>
  <c r="U34" i="4"/>
  <c r="U21" i="4"/>
  <c r="N23" i="4"/>
  <c r="H31" i="4"/>
  <c r="H14" i="4"/>
  <c r="U36" i="4"/>
  <c r="U14" i="4"/>
  <c r="H29" i="4"/>
  <c r="V29" i="4" s="1"/>
  <c r="H27" i="4"/>
  <c r="H26" i="4"/>
  <c r="V26" i="4" s="1"/>
  <c r="H22" i="4"/>
  <c r="H21" i="4" s="1"/>
  <c r="V21" i="4" s="1"/>
  <c r="N37" i="4"/>
  <c r="N36" i="4" s="1"/>
  <c r="V36" i="4" s="1"/>
  <c r="V27" i="4"/>
  <c r="O13" i="4"/>
  <c r="U23" i="4"/>
  <c r="N35" i="4"/>
  <c r="V35" i="4" s="1"/>
  <c r="U28" i="4"/>
  <c r="C13" i="4"/>
  <c r="H24" i="4"/>
  <c r="V24" i="4" s="1"/>
  <c r="N30" i="4"/>
  <c r="V30" i="4" s="1"/>
  <c r="N33" i="4"/>
  <c r="V33" i="4" s="1"/>
  <c r="N18" i="4"/>
  <c r="V18" i="4" s="1"/>
  <c r="N17" i="4"/>
  <c r="V17" i="4" s="1"/>
  <c r="N16" i="4"/>
  <c r="V16" i="4" s="1"/>
  <c r="N20" i="4"/>
  <c r="V20" i="4" s="1"/>
  <c r="N32" i="4"/>
  <c r="V32" i="4" s="1"/>
  <c r="N15" i="4"/>
  <c r="V15" i="4" s="1"/>
  <c r="N19" i="4"/>
  <c r="V19" i="4" s="1"/>
  <c r="T34" i="4"/>
  <c r="I31" i="4"/>
  <c r="I13" i="4" s="1"/>
  <c r="V22" i="4" l="1"/>
  <c r="H28" i="4"/>
  <c r="U13" i="4"/>
  <c r="V37" i="4"/>
  <c r="H23" i="4"/>
  <c r="V23" i="4" s="1"/>
  <c r="N34" i="4"/>
  <c r="V34" i="4" s="1"/>
  <c r="N31" i="4"/>
  <c r="V31" i="4"/>
  <c r="N28" i="4"/>
  <c r="N14" i="4"/>
  <c r="V14" i="4" s="1"/>
  <c r="F3" i="1"/>
  <c r="F1" i="1"/>
  <c r="F2" i="1"/>
  <c r="V28" i="4" l="1"/>
  <c r="V13" i="4" s="1"/>
  <c r="D12" i="1" s="1"/>
  <c r="E12" i="1" s="1"/>
  <c r="F12" i="1" s="1"/>
  <c r="H13" i="4"/>
  <c r="N13" i="4"/>
</calcChain>
</file>

<file path=xl/sharedStrings.xml><?xml version="1.0" encoding="utf-8"?>
<sst xmlns="http://schemas.openxmlformats.org/spreadsheetml/2006/main" count="119" uniqueCount="83">
  <si>
    <t>п/п</t>
  </si>
  <si>
    <t>Наименование МО</t>
  </si>
  <si>
    <t>Всего по МО</t>
  </si>
  <si>
    <t>сумма тыс.руб.</t>
  </si>
  <si>
    <t>кол-во ФП/ ФАПов</t>
  </si>
  <si>
    <t xml:space="preserve">до 100 жителей                                                      </t>
  </si>
  <si>
    <t>от 100 до 900 жителей (соответствующие приказу МЗ)</t>
  </si>
  <si>
    <t>11</t>
  </si>
  <si>
    <t>12</t>
  </si>
  <si>
    <t>Таблица 1</t>
  </si>
  <si>
    <t>ГБУЗ "Магаданская областная больница"</t>
  </si>
  <si>
    <t>1.</t>
  </si>
  <si>
    <t xml:space="preserve"> 1.1</t>
  </si>
  <si>
    <t>филиал "Ольская районная больница"</t>
  </si>
  <si>
    <t>-</t>
  </si>
  <si>
    <t>ФАП с. Тахтоямск</t>
  </si>
  <si>
    <t xml:space="preserve"> 1.2</t>
  </si>
  <si>
    <t xml:space="preserve">филиал "Среднеканская районная больница" </t>
  </si>
  <si>
    <t xml:space="preserve"> 1.3</t>
  </si>
  <si>
    <t>филиал "Северо-Эвенская районная больница"</t>
  </si>
  <si>
    <t xml:space="preserve"> 1.4</t>
  </si>
  <si>
    <t xml:space="preserve">филиал "Тенькинская районная больница" </t>
  </si>
  <si>
    <t xml:space="preserve"> 1.5</t>
  </si>
  <si>
    <t xml:space="preserve">филиал "Хасынская районная больница" </t>
  </si>
  <si>
    <t xml:space="preserve"> 1.6</t>
  </si>
  <si>
    <t xml:space="preserve">филиал "Ягоднинская районная больница" </t>
  </si>
  <si>
    <r>
      <rPr>
        <sz val="12"/>
        <color theme="1"/>
        <rFont val="Times New Roman"/>
        <family val="1"/>
        <charset val="204"/>
      </rPr>
      <t>ОС</t>
    </r>
    <r>
      <rPr>
        <sz val="10"/>
        <color theme="1"/>
        <rFont val="Times New Roman"/>
        <family val="1"/>
        <charset val="204"/>
      </rPr>
      <t xml:space="preserve">фап тыс.руб. </t>
    </r>
  </si>
  <si>
    <r>
      <rPr>
        <sz val="12"/>
        <color theme="1"/>
        <rFont val="Times New Roman"/>
        <family val="1"/>
        <charset val="204"/>
      </rPr>
      <t>КС</t>
    </r>
    <r>
      <rPr>
        <sz val="7"/>
        <color theme="1"/>
        <rFont val="Times New Roman"/>
        <family val="1"/>
        <charset val="204"/>
      </rPr>
      <t>БНФ</t>
    </r>
  </si>
  <si>
    <r>
      <rPr>
        <sz val="12"/>
        <color theme="1"/>
        <rFont val="Times New Roman"/>
        <family val="1"/>
        <charset val="204"/>
      </rPr>
      <t>БНФ</t>
    </r>
    <r>
      <rPr>
        <sz val="7"/>
        <color theme="1"/>
        <rFont val="Times New Roman"/>
        <family val="1"/>
        <charset val="204"/>
      </rPr>
      <t>ФАП</t>
    </r>
  </si>
  <si>
    <t>от 100 до 900 жителей ( не соответствующие приказу МЗ)</t>
  </si>
  <si>
    <t xml:space="preserve">ПЕРЕЧЕНЬ  </t>
  </si>
  <si>
    <t>Таблица 2</t>
  </si>
  <si>
    <t>на месяц</t>
  </si>
  <si>
    <t>3</t>
  </si>
  <si>
    <t>4</t>
  </si>
  <si>
    <t>5</t>
  </si>
  <si>
    <t>6</t>
  </si>
  <si>
    <t>7</t>
  </si>
  <si>
    <t>8</t>
  </si>
  <si>
    <t>9</t>
  </si>
  <si>
    <t>10</t>
  </si>
  <si>
    <t>13</t>
  </si>
  <si>
    <t>14</t>
  </si>
  <si>
    <t>15</t>
  </si>
  <si>
    <t>16</t>
  </si>
  <si>
    <t>17</t>
  </si>
  <si>
    <t>18</t>
  </si>
  <si>
    <t>19</t>
  </si>
  <si>
    <t xml:space="preserve"> 1.7</t>
  </si>
  <si>
    <t xml:space="preserve">филиал "Сусуманская районная больница" </t>
  </si>
  <si>
    <t>ГБУЗ "Магаданская областная больница",                                 в том числе:</t>
  </si>
  <si>
    <t>ФАП с. Балаганное</t>
  </si>
  <si>
    <t>ФАП с. Клепка</t>
  </si>
  <si>
    <t>ФЗП с. Гадля</t>
  </si>
  <si>
    <t>ФЗП с. Ямск</t>
  </si>
  <si>
    <t>ФЗП с.Верхний Сеймчан</t>
  </si>
  <si>
    <t>ФАП с. Верхний Парень</t>
  </si>
  <si>
    <t>ФАП с. Гарманда</t>
  </si>
  <si>
    <t xml:space="preserve">ФЗП с. Гижига </t>
  </si>
  <si>
    <t>ФАП п. Мадаун</t>
  </si>
  <si>
    <t>ФЗП п. Омчак</t>
  </si>
  <si>
    <t>ФЗП п. Талая</t>
  </si>
  <si>
    <t>ФЗП п. Дебин</t>
  </si>
  <si>
    <t>ФЗП пгт Холодный</t>
  </si>
  <si>
    <r>
      <rPr>
        <sz val="14"/>
        <color rgb="FF0000FF"/>
        <rFont val="Times New Roman"/>
        <family val="1"/>
        <charset val="204"/>
      </rPr>
      <t>ПН</t>
    </r>
    <r>
      <rPr>
        <sz val="6"/>
        <color rgb="FF0000FF"/>
        <rFont val="Times New Roman"/>
        <family val="1"/>
        <charset val="204"/>
      </rPr>
      <t>БНФ</t>
    </r>
  </si>
  <si>
    <t>20</t>
  </si>
  <si>
    <t>21</t>
  </si>
  <si>
    <t>22</t>
  </si>
  <si>
    <t>в т.ч.</t>
  </si>
  <si>
    <t>учитывающий отдельные полномочия на фельдшера</t>
  </si>
  <si>
    <t>ФАП с. Тополовка*</t>
  </si>
  <si>
    <t>ФЗ, ФАП с указанием диапазона численности обслуживаемого населения, годового размера финансового обеспечения, а также информации о соответствии/несоответствии   ФЗ, ФАП требованиям, установленным положением об организации оказания первичной медико-санитарной помощи взрослому населению</t>
  </si>
  <si>
    <t xml:space="preserve">Объём финансирования ФЗ/ФАПов </t>
  </si>
  <si>
    <t>ФАП с. Талон*</t>
  </si>
  <si>
    <t>Приложение № 6</t>
  </si>
  <si>
    <r>
      <t>Всего объем ФАП/ФЗ, оказывающих амбулаторную медицинскую помощь на год (</t>
    </r>
    <r>
      <rPr>
        <sz val="11.5"/>
        <color rgb="FF0000FF"/>
        <rFont val="Times New Roman"/>
        <family val="1"/>
        <charset val="204"/>
      </rPr>
      <t>тыс.рублей</t>
    </r>
    <r>
      <rPr>
        <sz val="11.5"/>
        <color theme="1"/>
        <rFont val="Times New Roman"/>
        <family val="1"/>
        <charset val="204"/>
      </rPr>
      <t>)</t>
    </r>
  </si>
  <si>
    <t>к Тарифному соглашению на 2025 год</t>
  </si>
  <si>
    <t xml:space="preserve"> от "27" января 2025 года</t>
  </si>
  <si>
    <t>ФЗП п. Хасын</t>
  </si>
  <si>
    <t>Численность , застрахованных лиц обслуживаемых ФАП/ФЗ на 01.01.2025 (чел.)</t>
  </si>
  <si>
    <t xml:space="preserve">Объем финансового обеспечения фельдшерских здравпунктов / фельдшерско - акушерских пунктов, оказывающих амбулаторную медицинскую помощь в рамках базовой программы ОМС  2025 года
</t>
  </si>
  <si>
    <t>Фактический дифференцированный подушевой норматив финасирования ФЗ/ФАП в месяц с 01 января 2025 года (рублей)</t>
  </si>
  <si>
    <t>Объем финансового обеспечения  ФЗ/ФАП на месяц, 
с 01 января 2025г
  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</si>
</sst>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_р_._-;\-* #,##0_р_._-;_-* &quot;-&quot;_р_._-;_-@_-"/>
    <numFmt numFmtId="165" formatCode="_-* #,##0.00_р_._-;\-* #,##0.00_р_._-;_-* &quot;-&quot;??_р_._-;_-@_-"/>
    <numFmt numFmtId="166" formatCode="_-* #,##0.0_р_._-;\-* #,##0.0_р_._-;_-* &quot;-&quot;_р_._-;_-@_-"/>
    <numFmt numFmtId="167" formatCode="#,##0.0"/>
    <numFmt numFmtId="168" formatCode="_-* #,##0.00_р_._-;\-* #,##0.00_р_._-;_-* &quot;-&quot;_р_._-;_-@_-"/>
    <numFmt numFmtId="169" formatCode="0.0"/>
    <numFmt numFmtId="170" formatCode="_-* #,##0.000_р_._-;\-* #,##0.000_р_._-;_-* &quot;-&quot;_р_._-;_-@_-"/>
    <numFmt numFmtId="171" formatCode="_-* #,##0.00000_р_._-;\-* #,##0.00000_р_._-;_-* &quot;-&quot;_р_._-;_-@_-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6"/>
      <color rgb="FF0000FF"/>
      <name val="Times New Roman"/>
      <family val="1"/>
      <charset val="204"/>
    </font>
    <font>
      <sz val="8"/>
      <color rgb="FF0000FF"/>
      <name val="Times New Roman"/>
      <family val="1"/>
      <charset val="204"/>
    </font>
    <font>
      <sz val="11.5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0">
    <xf numFmtId="0" fontId="0" fillId="0" borderId="0"/>
    <xf numFmtId="165" fontId="1" fillId="0" borderId="0" applyFont="0" applyFill="0" applyBorder="0" applyAlignment="0" applyProtection="0"/>
    <xf numFmtId="0" fontId="8" fillId="0" borderId="0"/>
    <xf numFmtId="0" fontId="1" fillId="0" borderId="0"/>
    <xf numFmtId="165" fontId="1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9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</cellStyleXfs>
  <cellXfs count="113">
    <xf numFmtId="0" fontId="0" fillId="0" borderId="0" xfId="0"/>
    <xf numFmtId="0" fontId="2" fillId="0" borderId="0" xfId="0" applyFont="1"/>
    <xf numFmtId="3" fontId="2" fillId="2" borderId="0" xfId="0" applyNumberFormat="1" applyFont="1" applyFill="1" applyAlignment="1">
      <alignment horizontal="center" vertical="center"/>
    </xf>
    <xf numFmtId="4" fontId="2" fillId="2" borderId="0" xfId="0" applyNumberFormat="1" applyFont="1" applyFill="1" applyAlignment="1">
      <alignment horizontal="right" vertical="center"/>
    </xf>
    <xf numFmtId="0" fontId="4" fillId="0" borderId="0" xfId="0" applyFont="1"/>
    <xf numFmtId="3" fontId="2" fillId="2" borderId="0" xfId="0" applyNumberFormat="1" applyFont="1" applyFill="1" applyAlignment="1">
      <alignment horizontal="center" vertical="center"/>
    </xf>
    <xf numFmtId="3" fontId="2" fillId="2" borderId="0" xfId="0" applyNumberFormat="1" applyFont="1" applyFill="1" applyAlignment="1">
      <alignment vertical="center"/>
    </xf>
    <xf numFmtId="3" fontId="2" fillId="2" borderId="0" xfId="0" applyNumberFormat="1" applyFont="1" applyFill="1" applyAlignment="1">
      <alignment horizontal="right" vertical="center"/>
    </xf>
    <xf numFmtId="49" fontId="5" fillId="0" borderId="10" xfId="0" applyNumberFormat="1" applyFont="1" applyBorder="1" applyAlignment="1">
      <alignment horizontal="center" vertical="center"/>
    </xf>
    <xf numFmtId="49" fontId="5" fillId="2" borderId="10" xfId="0" applyNumberFormat="1" applyFont="1" applyFill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/>
    </xf>
    <xf numFmtId="49" fontId="5" fillId="0" borderId="10" xfId="0" applyNumberFormat="1" applyFont="1" applyBorder="1" applyAlignment="1">
      <alignment horizontal="center"/>
    </xf>
    <xf numFmtId="2" fontId="2" fillId="0" borderId="0" xfId="0" applyNumberFormat="1" applyFont="1"/>
    <xf numFmtId="0" fontId="2" fillId="0" borderId="0" xfId="0" applyFont="1" applyAlignment="1">
      <alignment horizontal="right"/>
    </xf>
    <xf numFmtId="1" fontId="2" fillId="0" borderId="0" xfId="0" applyNumberFormat="1" applyFont="1"/>
    <xf numFmtId="0" fontId="10" fillId="0" borderId="0" xfId="0" applyFont="1"/>
    <xf numFmtId="3" fontId="11" fillId="0" borderId="0" xfId="0" applyNumberFormat="1" applyFont="1" applyAlignment="1">
      <alignment horizontal="center" vertical="center"/>
    </xf>
    <xf numFmtId="4" fontId="10" fillId="0" borderId="0" xfId="0" applyNumberFormat="1" applyFont="1" applyAlignment="1">
      <alignment horizontal="center" vertical="center"/>
    </xf>
    <xf numFmtId="3" fontId="10" fillId="2" borderId="0" xfId="0" applyNumberFormat="1" applyFont="1" applyFill="1" applyAlignment="1">
      <alignment horizontal="center" vertical="center"/>
    </xf>
    <xf numFmtId="3" fontId="10" fillId="2" borderId="0" xfId="0" applyNumberFormat="1" applyFont="1" applyFill="1" applyAlignment="1">
      <alignment vertical="center"/>
    </xf>
    <xf numFmtId="4" fontId="10" fillId="2" borderId="0" xfId="0" applyNumberFormat="1" applyFont="1" applyFill="1" applyAlignment="1">
      <alignment horizontal="center" vertical="center"/>
    </xf>
    <xf numFmtId="49" fontId="10" fillId="2" borderId="3" xfId="0" applyNumberFormat="1" applyFont="1" applyFill="1" applyBorder="1" applyAlignment="1">
      <alignment horizontal="center" vertical="center"/>
    </xf>
    <xf numFmtId="164" fontId="12" fillId="2" borderId="3" xfId="1" applyNumberFormat="1" applyFont="1" applyFill="1" applyBorder="1" applyAlignment="1">
      <alignment horizontal="right" vertical="center"/>
    </xf>
    <xf numFmtId="166" fontId="12" fillId="2" borderId="3" xfId="1" applyNumberFormat="1" applyFont="1" applyFill="1" applyBorder="1" applyAlignment="1">
      <alignment horizontal="right" vertical="center"/>
    </xf>
    <xf numFmtId="167" fontId="12" fillId="2" borderId="3" xfId="1" applyNumberFormat="1" applyFont="1" applyFill="1" applyBorder="1" applyAlignment="1">
      <alignment horizontal="right" vertical="center"/>
    </xf>
    <xf numFmtId="3" fontId="12" fillId="2" borderId="3" xfId="1" applyNumberFormat="1" applyFont="1" applyFill="1" applyBorder="1" applyAlignment="1">
      <alignment horizontal="right" vertical="center"/>
    </xf>
    <xf numFmtId="4" fontId="12" fillId="2" borderId="3" xfId="1" applyNumberFormat="1" applyFont="1" applyFill="1" applyBorder="1" applyAlignment="1">
      <alignment horizontal="right" vertical="center"/>
    </xf>
    <xf numFmtId="2" fontId="12" fillId="0" borderId="0" xfId="0" applyNumberFormat="1" applyFont="1"/>
    <xf numFmtId="0" fontId="12" fillId="0" borderId="0" xfId="0" applyFont="1"/>
    <xf numFmtId="3" fontId="12" fillId="0" borderId="3" xfId="1" applyNumberFormat="1" applyFont="1" applyBorder="1" applyAlignment="1">
      <alignment horizontal="right" vertical="center"/>
    </xf>
    <xf numFmtId="0" fontId="13" fillId="2" borderId="3" xfId="0" applyFont="1" applyFill="1" applyBorder="1" applyAlignment="1">
      <alignment horizontal="left" vertical="center" wrapText="1"/>
    </xf>
    <xf numFmtId="0" fontId="11" fillId="0" borderId="0" xfId="0" applyFont="1"/>
    <xf numFmtId="166" fontId="10" fillId="2" borderId="3" xfId="1" applyNumberFormat="1" applyFont="1" applyFill="1" applyBorder="1" applyAlignment="1">
      <alignment horizontal="right" vertical="center"/>
    </xf>
    <xf numFmtId="164" fontId="10" fillId="2" borderId="3" xfId="1" applyNumberFormat="1" applyFont="1" applyFill="1" applyBorder="1" applyAlignment="1">
      <alignment horizontal="right" vertical="center"/>
    </xf>
    <xf numFmtId="168" fontId="10" fillId="2" borderId="3" xfId="1" applyNumberFormat="1" applyFont="1" applyFill="1" applyBorder="1" applyAlignment="1">
      <alignment horizontal="right" vertical="center"/>
    </xf>
    <xf numFmtId="164" fontId="3" fillId="2" borderId="3" xfId="1" applyNumberFormat="1" applyFont="1" applyFill="1" applyBorder="1" applyAlignment="1">
      <alignment horizontal="right" vertical="center"/>
    </xf>
    <xf numFmtId="166" fontId="11" fillId="2" borderId="3" xfId="1" applyNumberFormat="1" applyFont="1" applyFill="1" applyBorder="1" applyAlignment="1">
      <alignment horizontal="right" vertical="center"/>
    </xf>
    <xf numFmtId="166" fontId="3" fillId="2" borderId="3" xfId="1" applyNumberFormat="1" applyFont="1" applyFill="1" applyBorder="1" applyAlignment="1">
      <alignment horizontal="right" vertical="center"/>
    </xf>
    <xf numFmtId="3" fontId="11" fillId="2" borderId="3" xfId="1" applyNumberFormat="1" applyFont="1" applyFill="1" applyBorder="1" applyAlignment="1">
      <alignment horizontal="center" vertical="center"/>
    </xf>
    <xf numFmtId="4" fontId="11" fillId="2" borderId="3" xfId="1" applyNumberFormat="1" applyFont="1" applyFill="1" applyBorder="1" applyAlignment="1">
      <alignment horizontal="center" vertical="center"/>
    </xf>
    <xf numFmtId="2" fontId="11" fillId="0" borderId="0" xfId="0" applyNumberFormat="1" applyFont="1"/>
    <xf numFmtId="167" fontId="11" fillId="2" borderId="3" xfId="1" applyNumberFormat="1" applyFont="1" applyFill="1" applyBorder="1" applyAlignment="1">
      <alignment horizontal="center" vertical="center"/>
    </xf>
    <xf numFmtId="166" fontId="11" fillId="2" borderId="3" xfId="1" applyNumberFormat="1" applyFont="1" applyFill="1" applyBorder="1" applyAlignment="1">
      <alignment horizontal="center" vertical="center"/>
    </xf>
    <xf numFmtId="164" fontId="11" fillId="2" borderId="3" xfId="1" applyNumberFormat="1" applyFont="1" applyFill="1" applyBorder="1" applyAlignment="1">
      <alignment horizontal="center" vertical="center"/>
    </xf>
    <xf numFmtId="3" fontId="11" fillId="0" borderId="3" xfId="1" applyNumberFormat="1" applyFont="1" applyBorder="1" applyAlignment="1">
      <alignment horizontal="center" vertical="center"/>
    </xf>
    <xf numFmtId="166" fontId="11" fillId="0" borderId="3" xfId="1" applyNumberFormat="1" applyFont="1" applyBorder="1" applyAlignment="1">
      <alignment horizontal="center" vertical="center"/>
    </xf>
    <xf numFmtId="168" fontId="16" fillId="2" borderId="3" xfId="1" applyNumberFormat="1" applyFont="1" applyFill="1" applyBorder="1" applyAlignment="1">
      <alignment horizontal="right" vertical="center"/>
    </xf>
    <xf numFmtId="4" fontId="17" fillId="2" borderId="0" xfId="0" applyNumberFormat="1" applyFont="1" applyFill="1" applyAlignment="1">
      <alignment horizontal="right" vertical="center"/>
    </xf>
    <xf numFmtId="4" fontId="18" fillId="2" borderId="0" xfId="0" applyNumberFormat="1" applyFont="1" applyFill="1" applyAlignment="1">
      <alignment horizontal="right" vertical="center"/>
    </xf>
    <xf numFmtId="168" fontId="11" fillId="2" borderId="3" xfId="1" applyNumberFormat="1" applyFont="1" applyFill="1" applyBorder="1" applyAlignment="1">
      <alignment horizontal="center" vertical="center"/>
    </xf>
    <xf numFmtId="168" fontId="11" fillId="0" borderId="3" xfId="1" applyNumberFormat="1" applyFont="1" applyBorder="1" applyAlignment="1">
      <alignment horizontal="center" vertical="center"/>
    </xf>
    <xf numFmtId="168" fontId="11" fillId="2" borderId="3" xfId="1" applyNumberFormat="1" applyFont="1" applyFill="1" applyBorder="1" applyAlignment="1">
      <alignment horizontal="right" vertical="center"/>
    </xf>
    <xf numFmtId="49" fontId="5" fillId="2" borderId="15" xfId="0" applyNumberFormat="1" applyFont="1" applyFill="1" applyBorder="1" applyAlignment="1">
      <alignment horizontal="center" vertical="center"/>
    </xf>
    <xf numFmtId="0" fontId="20" fillId="0" borderId="0" xfId="0" applyFont="1"/>
    <xf numFmtId="49" fontId="20" fillId="2" borderId="3" xfId="0" applyNumberFormat="1" applyFont="1" applyFill="1" applyBorder="1" applyAlignment="1">
      <alignment horizontal="center"/>
    </xf>
    <xf numFmtId="0" fontId="15" fillId="2" borderId="5" xfId="0" applyFont="1" applyFill="1" applyBorder="1" applyAlignment="1">
      <alignment horizontal="left" vertical="center" wrapText="1"/>
    </xf>
    <xf numFmtId="0" fontId="15" fillId="2" borderId="5" xfId="0" applyFont="1" applyFill="1" applyBorder="1" applyAlignment="1">
      <alignment vertical="center" wrapText="1"/>
    </xf>
    <xf numFmtId="16" fontId="15" fillId="2" borderId="3" xfId="0" applyNumberFormat="1" applyFont="1" applyFill="1" applyBorder="1" applyAlignment="1">
      <alignment horizontal="center" vertical="center"/>
    </xf>
    <xf numFmtId="0" fontId="15" fillId="2" borderId="3" xfId="5" applyFont="1" applyFill="1" applyBorder="1" applyAlignment="1">
      <alignment vertical="center" wrapText="1"/>
    </xf>
    <xf numFmtId="3" fontId="13" fillId="2" borderId="3" xfId="0" applyNumberFormat="1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169" fontId="11" fillId="0" borderId="0" xfId="0" applyNumberFormat="1" applyFont="1"/>
    <xf numFmtId="4" fontId="3" fillId="2" borderId="3" xfId="1" applyNumberFormat="1" applyFont="1" applyFill="1" applyBorder="1" applyAlignment="1">
      <alignment horizontal="right" vertical="center"/>
    </xf>
    <xf numFmtId="3" fontId="24" fillId="2" borderId="3" xfId="0" applyNumberFormat="1" applyFont="1" applyFill="1" applyBorder="1" applyAlignment="1">
      <alignment horizontal="center" vertical="center" wrapText="1"/>
    </xf>
    <xf numFmtId="3" fontId="24" fillId="2" borderId="8" xfId="0" applyNumberFormat="1" applyFont="1" applyFill="1" applyBorder="1" applyAlignment="1">
      <alignment horizontal="center" vertical="center" wrapText="1"/>
    </xf>
    <xf numFmtId="170" fontId="11" fillId="2" borderId="3" xfId="1" applyNumberFormat="1" applyFont="1" applyFill="1" applyBorder="1" applyAlignment="1">
      <alignment horizontal="center" vertical="center"/>
    </xf>
    <xf numFmtId="170" fontId="10" fillId="2" borderId="3" xfId="1" applyNumberFormat="1" applyFont="1" applyFill="1" applyBorder="1" applyAlignment="1">
      <alignment horizontal="right" vertical="center"/>
    </xf>
    <xf numFmtId="170" fontId="11" fillId="0" borderId="3" xfId="1" applyNumberFormat="1" applyFont="1" applyBorder="1" applyAlignment="1">
      <alignment horizontal="center" vertical="center"/>
    </xf>
    <xf numFmtId="170" fontId="11" fillId="2" borderId="3" xfId="1" applyNumberFormat="1" applyFont="1" applyFill="1" applyBorder="1" applyAlignment="1">
      <alignment horizontal="right" vertical="center"/>
    </xf>
    <xf numFmtId="171" fontId="10" fillId="2" borderId="3" xfId="1" applyNumberFormat="1" applyFont="1" applyFill="1" applyBorder="1" applyAlignment="1">
      <alignment horizontal="right" vertical="center"/>
    </xf>
    <xf numFmtId="3" fontId="19" fillId="2" borderId="18" xfId="3" applyNumberFormat="1" applyFont="1" applyFill="1" applyBorder="1" applyAlignment="1">
      <alignment horizontal="center" vertical="center" wrapText="1"/>
    </xf>
    <xf numFmtId="49" fontId="5" fillId="2" borderId="19" xfId="0" applyNumberFormat="1" applyFont="1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7" fillId="0" borderId="13" xfId="0" applyFont="1" applyFill="1" applyBorder="1" applyAlignment="1">
      <alignment horizontal="left" vertical="center" wrapText="1"/>
    </xf>
    <xf numFmtId="3" fontId="7" fillId="0" borderId="13" xfId="0" applyNumberFormat="1" applyFont="1" applyFill="1" applyBorder="1" applyAlignment="1">
      <alignment horizontal="center" vertical="center" wrapText="1"/>
    </xf>
    <xf numFmtId="4" fontId="2" fillId="2" borderId="13" xfId="1" applyNumberFormat="1" applyFont="1" applyFill="1" applyBorder="1" applyAlignment="1">
      <alignment horizontal="center" vertical="center"/>
    </xf>
    <xf numFmtId="4" fontId="7" fillId="2" borderId="21" xfId="1" applyNumberFormat="1" applyFont="1" applyFill="1" applyBorder="1" applyAlignment="1">
      <alignment horizontal="center" vertical="center"/>
    </xf>
    <xf numFmtId="4" fontId="18" fillId="2" borderId="13" xfId="1" applyNumberFormat="1" applyFont="1" applyFill="1" applyBorder="1" applyAlignment="1">
      <alignment horizontal="center" vertical="center"/>
    </xf>
    <xf numFmtId="0" fontId="20" fillId="2" borderId="14" xfId="0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 wrapText="1"/>
    </xf>
    <xf numFmtId="0" fontId="20" fillId="2" borderId="8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right" vertical="top" wrapText="1"/>
    </xf>
    <xf numFmtId="4" fontId="10" fillId="2" borderId="5" xfId="0" applyNumberFormat="1" applyFont="1" applyFill="1" applyBorder="1" applyAlignment="1">
      <alignment horizontal="center" vertical="center" wrapText="1"/>
    </xf>
    <xf numFmtId="4" fontId="10" fillId="2" borderId="22" xfId="0" applyNumberFormat="1" applyFont="1" applyFill="1" applyBorder="1" applyAlignment="1">
      <alignment horizontal="center" vertical="center" wrapText="1"/>
    </xf>
    <xf numFmtId="4" fontId="10" fillId="2" borderId="23" xfId="0" applyNumberFormat="1" applyFont="1" applyFill="1" applyBorder="1" applyAlignment="1">
      <alignment horizontal="center" vertical="center" wrapText="1"/>
    </xf>
    <xf numFmtId="4" fontId="10" fillId="2" borderId="24" xfId="0" applyNumberFormat="1" applyFont="1" applyFill="1" applyBorder="1" applyAlignment="1">
      <alignment horizontal="center" vertical="center" wrapText="1"/>
    </xf>
    <xf numFmtId="4" fontId="10" fillId="2" borderId="25" xfId="0" applyNumberFormat="1" applyFont="1" applyFill="1" applyBorder="1" applyAlignment="1">
      <alignment horizontal="center" vertical="center" wrapText="1"/>
    </xf>
    <xf numFmtId="4" fontId="10" fillId="2" borderId="26" xfId="0" applyNumberFormat="1" applyFont="1" applyFill="1" applyBorder="1" applyAlignment="1">
      <alignment horizontal="center" vertical="center" wrapText="1"/>
    </xf>
    <xf numFmtId="4" fontId="10" fillId="2" borderId="27" xfId="0" applyNumberFormat="1" applyFont="1" applyFill="1" applyBorder="1" applyAlignment="1">
      <alignment horizontal="center" vertical="center" wrapText="1"/>
    </xf>
    <xf numFmtId="3" fontId="10" fillId="2" borderId="14" xfId="0" applyNumberFormat="1" applyFont="1" applyFill="1" applyBorder="1" applyAlignment="1">
      <alignment horizontal="center" vertical="center" wrapText="1"/>
    </xf>
    <xf numFmtId="3" fontId="10" fillId="2" borderId="8" xfId="0" applyNumberFormat="1" applyFont="1" applyFill="1" applyBorder="1" applyAlignment="1">
      <alignment horizontal="center" vertical="center" wrapText="1"/>
    </xf>
    <xf numFmtId="3" fontId="21" fillId="2" borderId="14" xfId="0" applyNumberFormat="1" applyFont="1" applyFill="1" applyBorder="1" applyAlignment="1">
      <alignment horizontal="center" vertical="center" wrapText="1"/>
    </xf>
    <xf numFmtId="3" fontId="21" fillId="2" borderId="8" xfId="0" applyNumberFormat="1" applyFont="1" applyFill="1" applyBorder="1" applyAlignment="1">
      <alignment horizontal="center" vertical="center" wrapText="1"/>
    </xf>
    <xf numFmtId="4" fontId="10" fillId="2" borderId="14" xfId="0" applyNumberFormat="1" applyFont="1" applyFill="1" applyBorder="1" applyAlignment="1">
      <alignment horizontal="center" vertical="center" wrapText="1"/>
    </xf>
    <xf numFmtId="4" fontId="10" fillId="2" borderId="8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4" fontId="6" fillId="2" borderId="16" xfId="0" applyNumberFormat="1" applyFont="1" applyFill="1" applyBorder="1" applyAlignment="1">
      <alignment horizontal="center" vertical="center" wrapText="1"/>
    </xf>
    <xf numFmtId="4" fontId="6" fillId="2" borderId="17" xfId="0" applyNumberFormat="1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" fontId="6" fillId="2" borderId="12" xfId="0" applyNumberFormat="1" applyFont="1" applyFill="1" applyBorder="1" applyAlignment="1">
      <alignment horizontal="center" vertical="center" wrapText="1"/>
    </xf>
    <xf numFmtId="4" fontId="6" fillId="2" borderId="11" xfId="0" applyNumberFormat="1" applyFont="1" applyFill="1" applyBorder="1" applyAlignment="1">
      <alignment horizontal="center" vertical="center" wrapText="1"/>
    </xf>
    <xf numFmtId="4" fontId="6" fillId="2" borderId="13" xfId="0" applyNumberFormat="1" applyFont="1" applyFill="1" applyBorder="1" applyAlignment="1">
      <alignment horizontal="center" vertical="center" wrapText="1"/>
    </xf>
  </cellXfs>
  <cellStyles count="40">
    <cellStyle name="Обычный" xfId="0" builtinId="0"/>
    <cellStyle name="Обычный 2" xfId="3"/>
    <cellStyle name="Обычный 2 2" xfId="5"/>
    <cellStyle name="Обычный 3" xfId="6"/>
    <cellStyle name="Обычный 3 2" xfId="7"/>
    <cellStyle name="Обычный 4" xfId="2"/>
    <cellStyle name="Процентный 2" xfId="8"/>
    <cellStyle name="Финансовый" xfId="1" builtinId="3"/>
    <cellStyle name="Финансовый 10" xfId="9"/>
    <cellStyle name="Финансовый 11" xfId="10"/>
    <cellStyle name="Финансовый 12" xfId="11"/>
    <cellStyle name="Финансовый 13" xfId="12"/>
    <cellStyle name="Финансовый 14" xfId="13"/>
    <cellStyle name="Финансовый 15" xfId="14"/>
    <cellStyle name="Финансовый 16" xfId="15"/>
    <cellStyle name="Финансовый 17" xfId="16"/>
    <cellStyle name="Финансовый 18" xfId="17"/>
    <cellStyle name="Финансовый 19" xfId="18"/>
    <cellStyle name="Финансовый 2" xfId="4"/>
    <cellStyle name="Финансовый 20" xfId="19"/>
    <cellStyle name="Финансовый 21" xfId="20"/>
    <cellStyle name="Финансовый 22" xfId="21"/>
    <cellStyle name="Финансовый 23" xfId="22"/>
    <cellStyle name="Финансовый 24" xfId="23"/>
    <cellStyle name="Финансовый 25" xfId="24"/>
    <cellStyle name="Финансовый 26" xfId="25"/>
    <cellStyle name="Финансовый 27" xfId="26"/>
    <cellStyle name="Финансовый 28" xfId="27"/>
    <cellStyle name="Финансовый 29" xfId="28"/>
    <cellStyle name="Финансовый 3" xfId="29"/>
    <cellStyle name="Финансовый 30" xfId="30"/>
    <cellStyle name="Финансовый 31" xfId="31"/>
    <cellStyle name="Финансовый 32" xfId="32"/>
    <cellStyle name="Финансовый 33" xfId="33"/>
    <cellStyle name="Финансовый 4" xfId="34"/>
    <cellStyle name="Финансовый 5" xfId="35"/>
    <cellStyle name="Финансовый 6" xfId="36"/>
    <cellStyle name="Финансовый 7" xfId="37"/>
    <cellStyle name="Финансовый 8" xfId="38"/>
    <cellStyle name="Финансовый 9" xfId="39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azanceva/Desktop/&#1089;%2001.08.2024/&#1055;&#1088;&#1080;&#1083;&#1086;&#1078;&#1077;&#1085;&#1080;&#1077;%20&#8470;%206%20&#1082;%20&#1058;&#1057;%20(&#1060;&#1040;&#1055;&#1099;)_&#1089;%2001.08.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ФАП (Перечень)"/>
      <sheetName val="2. ФАП_ПН (руб.) "/>
      <sheetName val="Расчет_полномочий"/>
      <sheetName val="по видам помощи"/>
    </sheetNames>
    <sheetDataSet>
      <sheetData sheetId="0"/>
      <sheetData sheetId="1"/>
      <sheetData sheetId="2">
        <row r="17">
          <cell r="G17">
            <v>1.006</v>
          </cell>
        </row>
        <row r="24">
          <cell r="G24">
            <v>1.006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8"/>
  <sheetViews>
    <sheetView tabSelected="1" view="pageBreakPreview" topLeftCell="A19" zoomScale="110" zoomScaleNormal="100" zoomScaleSheetLayoutView="110" workbookViewId="0">
      <selection activeCell="X28" sqref="X28"/>
    </sheetView>
  </sheetViews>
  <sheetFormatPr defaultColWidth="9.140625" defaultRowHeight="12.75" x14ac:dyDescent="0.2"/>
  <cols>
    <col min="1" max="1" width="4" style="53" customWidth="1"/>
    <col min="2" max="2" width="25" style="53" customWidth="1"/>
    <col min="3" max="3" width="8.42578125" style="16" customWidth="1"/>
    <col min="4" max="4" width="9.42578125" style="16" customWidth="1"/>
    <col min="5" max="5" width="7.5703125" style="16" customWidth="1"/>
    <col min="6" max="6" width="8.85546875" style="16" customWidth="1"/>
    <col min="7" max="7" width="8.5703125" style="16" customWidth="1"/>
    <col min="8" max="8" width="9" style="17" customWidth="1"/>
    <col min="9" max="9" width="8.42578125" style="18" customWidth="1"/>
    <col min="10" max="10" width="9.140625" style="18" customWidth="1"/>
    <col min="11" max="11" width="7.5703125" style="18" customWidth="1"/>
    <col min="12" max="12" width="7.85546875" style="18" customWidth="1"/>
    <col min="13" max="13" width="8.85546875" style="18" customWidth="1"/>
    <col min="14" max="14" width="10" style="17" customWidth="1"/>
    <col min="15" max="15" width="7.85546875" style="18" customWidth="1"/>
    <col min="16" max="16" width="9.5703125" style="18" customWidth="1"/>
    <col min="17" max="17" width="7.5703125" style="18" customWidth="1"/>
    <col min="18" max="18" width="10.140625" style="18" customWidth="1"/>
    <col min="19" max="19" width="8.5703125" style="18" customWidth="1"/>
    <col min="20" max="20" width="10.5703125" style="17" customWidth="1"/>
    <col min="21" max="21" width="7.42578125" style="18" customWidth="1"/>
    <col min="22" max="22" width="11" style="20" customWidth="1"/>
    <col min="23" max="16384" width="9.140625" style="15"/>
  </cols>
  <sheetData>
    <row r="1" spans="1:25" ht="15" x14ac:dyDescent="0.2">
      <c r="T1" s="3"/>
      <c r="U1" s="3"/>
      <c r="V1" s="3" t="s">
        <v>74</v>
      </c>
    </row>
    <row r="2" spans="1:25" ht="15" x14ac:dyDescent="0.2">
      <c r="T2" s="3"/>
      <c r="U2" s="3"/>
      <c r="V2" s="3" t="s">
        <v>76</v>
      </c>
    </row>
    <row r="3" spans="1:25" ht="15" x14ac:dyDescent="0.2">
      <c r="T3" s="7"/>
      <c r="U3" s="7"/>
      <c r="V3" s="7" t="s">
        <v>77</v>
      </c>
    </row>
    <row r="4" spans="1:25" x14ac:dyDescent="0.2">
      <c r="U4" s="19"/>
      <c r="V4" s="47"/>
    </row>
    <row r="5" spans="1:25" x14ac:dyDescent="0.2">
      <c r="A5" s="82" t="s">
        <v>30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</row>
    <row r="6" spans="1:25" ht="25.5" customHeight="1" x14ac:dyDescent="0.2">
      <c r="A6" s="83" t="s">
        <v>71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</row>
    <row r="7" spans="1:25" ht="15.75" customHeight="1" x14ac:dyDescent="0.2">
      <c r="A7" s="84" t="s">
        <v>9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</row>
    <row r="8" spans="1:25" ht="15" customHeight="1" x14ac:dyDescent="0.2">
      <c r="A8" s="79" t="s">
        <v>0</v>
      </c>
      <c r="B8" s="79" t="s">
        <v>1</v>
      </c>
      <c r="C8" s="85" t="s">
        <v>72</v>
      </c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7"/>
      <c r="U8" s="88" t="s">
        <v>2</v>
      </c>
      <c r="V8" s="89"/>
      <c r="X8" s="15">
        <v>4946.3</v>
      </c>
    </row>
    <row r="9" spans="1:25" ht="24" customHeight="1" x14ac:dyDescent="0.2">
      <c r="A9" s="80"/>
      <c r="B9" s="80"/>
      <c r="C9" s="85" t="s">
        <v>5</v>
      </c>
      <c r="D9" s="86"/>
      <c r="E9" s="86"/>
      <c r="F9" s="86"/>
      <c r="G9" s="86"/>
      <c r="H9" s="87"/>
      <c r="I9" s="85" t="s">
        <v>6</v>
      </c>
      <c r="J9" s="86"/>
      <c r="K9" s="86"/>
      <c r="L9" s="86"/>
      <c r="M9" s="86"/>
      <c r="N9" s="87"/>
      <c r="O9" s="85" t="s">
        <v>29</v>
      </c>
      <c r="P9" s="86"/>
      <c r="Q9" s="86"/>
      <c r="R9" s="86"/>
      <c r="S9" s="86"/>
      <c r="T9" s="87"/>
      <c r="U9" s="90"/>
      <c r="V9" s="91"/>
    </row>
    <row r="10" spans="1:25" ht="19.5" customHeight="1" x14ac:dyDescent="0.2">
      <c r="A10" s="80"/>
      <c r="B10" s="80"/>
      <c r="C10" s="92" t="s">
        <v>4</v>
      </c>
      <c r="D10" s="92" t="s">
        <v>28</v>
      </c>
      <c r="E10" s="94" t="s">
        <v>64</v>
      </c>
      <c r="F10" s="92" t="s">
        <v>27</v>
      </c>
      <c r="G10" s="64" t="s">
        <v>68</v>
      </c>
      <c r="H10" s="96" t="s">
        <v>26</v>
      </c>
      <c r="I10" s="92" t="s">
        <v>4</v>
      </c>
      <c r="J10" s="92" t="s">
        <v>28</v>
      </c>
      <c r="K10" s="94" t="s">
        <v>64</v>
      </c>
      <c r="L10" s="92" t="s">
        <v>27</v>
      </c>
      <c r="M10" s="64" t="s">
        <v>68</v>
      </c>
      <c r="N10" s="96" t="s">
        <v>26</v>
      </c>
      <c r="O10" s="92" t="s">
        <v>4</v>
      </c>
      <c r="P10" s="92" t="s">
        <v>28</v>
      </c>
      <c r="Q10" s="94" t="s">
        <v>64</v>
      </c>
      <c r="R10" s="92" t="s">
        <v>27</v>
      </c>
      <c r="S10" s="64" t="s">
        <v>68</v>
      </c>
      <c r="T10" s="96" t="s">
        <v>26</v>
      </c>
      <c r="U10" s="92" t="s">
        <v>4</v>
      </c>
      <c r="V10" s="96" t="s">
        <v>3</v>
      </c>
    </row>
    <row r="11" spans="1:25" ht="65.25" customHeight="1" x14ac:dyDescent="0.2">
      <c r="A11" s="81"/>
      <c r="B11" s="81"/>
      <c r="C11" s="93"/>
      <c r="D11" s="93"/>
      <c r="E11" s="95"/>
      <c r="F11" s="93"/>
      <c r="G11" s="65" t="s">
        <v>69</v>
      </c>
      <c r="H11" s="97"/>
      <c r="I11" s="93"/>
      <c r="J11" s="93"/>
      <c r="K11" s="95"/>
      <c r="L11" s="93"/>
      <c r="M11" s="65" t="s">
        <v>69</v>
      </c>
      <c r="N11" s="97"/>
      <c r="O11" s="93"/>
      <c r="P11" s="93"/>
      <c r="Q11" s="95"/>
      <c r="R11" s="93"/>
      <c r="S11" s="65" t="s">
        <v>69</v>
      </c>
      <c r="T11" s="97"/>
      <c r="U11" s="93"/>
      <c r="V11" s="97"/>
    </row>
    <row r="12" spans="1:25" x14ac:dyDescent="0.2">
      <c r="A12" s="54">
        <v>1</v>
      </c>
      <c r="B12" s="54">
        <v>2</v>
      </c>
      <c r="C12" s="21" t="s">
        <v>33</v>
      </c>
      <c r="D12" s="21" t="s">
        <v>34</v>
      </c>
      <c r="E12" s="21" t="s">
        <v>35</v>
      </c>
      <c r="F12" s="21" t="s">
        <v>36</v>
      </c>
      <c r="G12" s="21" t="s">
        <v>37</v>
      </c>
      <c r="H12" s="21" t="s">
        <v>38</v>
      </c>
      <c r="I12" s="21" t="s">
        <v>39</v>
      </c>
      <c r="J12" s="21" t="s">
        <v>40</v>
      </c>
      <c r="K12" s="21" t="s">
        <v>7</v>
      </c>
      <c r="L12" s="21" t="s">
        <v>8</v>
      </c>
      <c r="M12" s="21" t="s">
        <v>41</v>
      </c>
      <c r="N12" s="21" t="s">
        <v>42</v>
      </c>
      <c r="O12" s="21" t="s">
        <v>43</v>
      </c>
      <c r="P12" s="21" t="s">
        <v>44</v>
      </c>
      <c r="Q12" s="21" t="s">
        <v>45</v>
      </c>
      <c r="R12" s="21" t="s">
        <v>46</v>
      </c>
      <c r="S12" s="21" t="s">
        <v>47</v>
      </c>
      <c r="T12" s="21" t="s">
        <v>65</v>
      </c>
      <c r="U12" s="21" t="s">
        <v>66</v>
      </c>
      <c r="V12" s="21" t="s">
        <v>67</v>
      </c>
    </row>
    <row r="13" spans="1:25" s="31" customFormat="1" ht="37.5" customHeight="1" x14ac:dyDescent="0.2">
      <c r="A13" s="55" t="s">
        <v>11</v>
      </c>
      <c r="B13" s="56" t="s">
        <v>50</v>
      </c>
      <c r="C13" s="43">
        <f>C14+C21+C23+C28+C31+C34+C36</f>
        <v>7</v>
      </c>
      <c r="D13" s="42"/>
      <c r="E13" s="42"/>
      <c r="F13" s="66"/>
      <c r="G13" s="49"/>
      <c r="H13" s="39">
        <f>H14+H21+H23+H28+H31+H34+H36</f>
        <v>17403.559999999998</v>
      </c>
      <c r="I13" s="38">
        <f>I14+I21+I23+I28+I31+I34+I36</f>
        <v>9</v>
      </c>
      <c r="J13" s="38"/>
      <c r="K13" s="41"/>
      <c r="L13" s="41"/>
      <c r="M13" s="41"/>
      <c r="N13" s="39">
        <f>N14+N21+N23+N28+N31+N34+N36</f>
        <v>45322.96</v>
      </c>
      <c r="O13" s="43">
        <f>O14+O21+O23+O28+O31+O34+O36</f>
        <v>1</v>
      </c>
      <c r="P13" s="43"/>
      <c r="Q13" s="43"/>
      <c r="R13" s="43"/>
      <c r="S13" s="43"/>
      <c r="T13" s="39">
        <f>T14+T21+T23+T28+T31+T34+T36</f>
        <v>3289.04</v>
      </c>
      <c r="U13" s="38">
        <f>U14+U21+U23+U28+U31+U34+U36</f>
        <v>17</v>
      </c>
      <c r="V13" s="39">
        <f>V14+V21+V23+V28+V31+V34+V36</f>
        <v>66015.56</v>
      </c>
      <c r="W13" s="40"/>
      <c r="X13" s="62"/>
      <c r="Y13" s="40"/>
    </row>
    <row r="14" spans="1:25" s="31" customFormat="1" ht="24.75" customHeight="1" x14ac:dyDescent="0.2">
      <c r="A14" s="57" t="s">
        <v>12</v>
      </c>
      <c r="B14" s="58" t="s">
        <v>13</v>
      </c>
      <c r="C14" s="43">
        <f t="shared" ref="C14:O14" si="0">SUM(C15:C20)</f>
        <v>1</v>
      </c>
      <c r="D14" s="42"/>
      <c r="E14" s="42"/>
      <c r="F14" s="66"/>
      <c r="G14" s="49"/>
      <c r="H14" s="39">
        <f t="shared" si="0"/>
        <v>2485.52</v>
      </c>
      <c r="I14" s="43">
        <f t="shared" si="0"/>
        <v>5</v>
      </c>
      <c r="J14" s="43"/>
      <c r="K14" s="43"/>
      <c r="L14" s="43"/>
      <c r="M14" s="43"/>
      <c r="N14" s="41">
        <f t="shared" si="0"/>
        <v>25156.89</v>
      </c>
      <c r="O14" s="43">
        <f t="shared" si="0"/>
        <v>0</v>
      </c>
      <c r="P14" s="43"/>
      <c r="Q14" s="43"/>
      <c r="R14" s="43"/>
      <c r="S14" s="43"/>
      <c r="T14" s="42">
        <f t="shared" ref="T14:T20" si="1">ROUND(P14*Q14*R14*O14,2)</f>
        <v>0</v>
      </c>
      <c r="U14" s="38">
        <f t="shared" ref="U14:U37" si="2">C14+I14+O14</f>
        <v>6</v>
      </c>
      <c r="V14" s="39">
        <f>H14+N14+T14</f>
        <v>27642.41</v>
      </c>
      <c r="W14" s="40"/>
      <c r="Y14" s="40"/>
    </row>
    <row r="15" spans="1:25" s="28" customFormat="1" ht="15.75" customHeight="1" x14ac:dyDescent="0.2">
      <c r="A15" s="59" t="s">
        <v>14</v>
      </c>
      <c r="B15" s="30" t="s">
        <v>51</v>
      </c>
      <c r="C15" s="22">
        <v>0</v>
      </c>
      <c r="D15" s="32"/>
      <c r="E15" s="32"/>
      <c r="F15" s="67"/>
      <c r="G15" s="34"/>
      <c r="H15" s="26">
        <f t="shared" ref="H15:H19" si="3">ROUND(D15*E15*F15,2)*C15</f>
        <v>0</v>
      </c>
      <c r="I15" s="22">
        <v>1</v>
      </c>
      <c r="J15" s="32">
        <f>$X$8</f>
        <v>4946.3</v>
      </c>
      <c r="K15" s="32">
        <v>1</v>
      </c>
      <c r="L15" s="67">
        <f t="shared" ref="L15:L19" si="4">1*M15</f>
        <v>1.0109999999999999</v>
      </c>
      <c r="M15" s="67">
        <v>1.0109999999999999</v>
      </c>
      <c r="N15" s="26">
        <f>ROUND(J15*K15*L15,2)*I15</f>
        <v>5000.71</v>
      </c>
      <c r="O15" s="22">
        <v>0</v>
      </c>
      <c r="P15" s="32"/>
      <c r="Q15" s="34"/>
      <c r="R15" s="32"/>
      <c r="S15" s="32"/>
      <c r="T15" s="23">
        <f t="shared" si="1"/>
        <v>0</v>
      </c>
      <c r="U15" s="25">
        <f t="shared" si="2"/>
        <v>1</v>
      </c>
      <c r="V15" s="26">
        <f t="shared" ref="V15:V37" si="5">H15+N15+T15</f>
        <v>5000.71</v>
      </c>
      <c r="W15" s="27"/>
      <c r="Y15" s="40"/>
    </row>
    <row r="16" spans="1:25" s="28" customFormat="1" ht="15.75" customHeight="1" x14ac:dyDescent="0.2">
      <c r="A16" s="59" t="s">
        <v>14</v>
      </c>
      <c r="B16" s="30" t="s">
        <v>52</v>
      </c>
      <c r="C16" s="22">
        <v>0</v>
      </c>
      <c r="D16" s="32"/>
      <c r="E16" s="32"/>
      <c r="F16" s="67"/>
      <c r="G16" s="34"/>
      <c r="H16" s="26">
        <f t="shared" si="3"/>
        <v>0</v>
      </c>
      <c r="I16" s="22">
        <v>1</v>
      </c>
      <c r="J16" s="32">
        <f t="shared" ref="J16:J19" si="6">$X$8</f>
        <v>4946.3</v>
      </c>
      <c r="K16" s="32">
        <v>1</v>
      </c>
      <c r="L16" s="67">
        <f t="shared" si="4"/>
        <v>1.0309999999999999</v>
      </c>
      <c r="M16" s="67">
        <v>1.0309999999999999</v>
      </c>
      <c r="N16" s="26">
        <f t="shared" ref="N16:N20" si="7">ROUND(J16*K16*L16,2)*I16</f>
        <v>5099.6400000000003</v>
      </c>
      <c r="O16" s="22">
        <v>0</v>
      </c>
      <c r="P16" s="22"/>
      <c r="Q16" s="22"/>
      <c r="R16" s="22"/>
      <c r="S16" s="22"/>
      <c r="T16" s="23">
        <f t="shared" si="1"/>
        <v>0</v>
      </c>
      <c r="U16" s="25">
        <f t="shared" si="2"/>
        <v>1</v>
      </c>
      <c r="V16" s="26">
        <f t="shared" si="5"/>
        <v>5099.6400000000003</v>
      </c>
      <c r="W16" s="27"/>
      <c r="Y16" s="40"/>
    </row>
    <row r="17" spans="1:25" s="28" customFormat="1" ht="15.75" customHeight="1" x14ac:dyDescent="0.2">
      <c r="A17" s="59" t="s">
        <v>14</v>
      </c>
      <c r="B17" s="30" t="s">
        <v>73</v>
      </c>
      <c r="C17" s="22">
        <v>0</v>
      </c>
      <c r="D17" s="32"/>
      <c r="E17" s="32"/>
      <c r="F17" s="67"/>
      <c r="G17" s="34"/>
      <c r="H17" s="26">
        <f t="shared" si="3"/>
        <v>0</v>
      </c>
      <c r="I17" s="22">
        <v>1</v>
      </c>
      <c r="J17" s="32">
        <f t="shared" si="6"/>
        <v>4946.3</v>
      </c>
      <c r="K17" s="32">
        <v>1</v>
      </c>
      <c r="L17" s="67">
        <f t="shared" si="4"/>
        <v>1.0109999999999999</v>
      </c>
      <c r="M17" s="67">
        <v>1.0109999999999999</v>
      </c>
      <c r="N17" s="26">
        <f t="shared" si="7"/>
        <v>5000.71</v>
      </c>
      <c r="O17" s="22">
        <v>0</v>
      </c>
      <c r="P17" s="22"/>
      <c r="Q17" s="22"/>
      <c r="R17" s="22"/>
      <c r="S17" s="22"/>
      <c r="T17" s="23">
        <f t="shared" si="1"/>
        <v>0</v>
      </c>
      <c r="U17" s="25">
        <f t="shared" si="2"/>
        <v>1</v>
      </c>
      <c r="V17" s="26">
        <f t="shared" si="5"/>
        <v>5000.71</v>
      </c>
      <c r="W17" s="27"/>
      <c r="Y17" s="40"/>
    </row>
    <row r="18" spans="1:25" s="28" customFormat="1" ht="15.75" customHeight="1" x14ac:dyDescent="0.2">
      <c r="A18" s="59" t="s">
        <v>14</v>
      </c>
      <c r="B18" s="30" t="s">
        <v>15</v>
      </c>
      <c r="C18" s="22">
        <v>0</v>
      </c>
      <c r="D18" s="32"/>
      <c r="E18" s="32"/>
      <c r="F18" s="67"/>
      <c r="G18" s="34"/>
      <c r="H18" s="26">
        <f t="shared" si="3"/>
        <v>0</v>
      </c>
      <c r="I18" s="22">
        <v>1</v>
      </c>
      <c r="J18" s="32">
        <f t="shared" si="6"/>
        <v>4946.3</v>
      </c>
      <c r="K18" s="32">
        <v>1</v>
      </c>
      <c r="L18" s="67">
        <f t="shared" si="4"/>
        <v>1.0089999999999999</v>
      </c>
      <c r="M18" s="67">
        <v>1.0089999999999999</v>
      </c>
      <c r="N18" s="26">
        <f t="shared" si="7"/>
        <v>4990.82</v>
      </c>
      <c r="O18" s="22">
        <v>0</v>
      </c>
      <c r="P18" s="22"/>
      <c r="Q18" s="22"/>
      <c r="R18" s="22"/>
      <c r="S18" s="22"/>
      <c r="T18" s="23">
        <f t="shared" si="1"/>
        <v>0</v>
      </c>
      <c r="U18" s="25">
        <f t="shared" si="2"/>
        <v>1</v>
      </c>
      <c r="V18" s="26">
        <f t="shared" si="5"/>
        <v>4990.82</v>
      </c>
      <c r="W18" s="27"/>
      <c r="Y18" s="40"/>
    </row>
    <row r="19" spans="1:25" s="28" customFormat="1" ht="15.75" customHeight="1" x14ac:dyDescent="0.2">
      <c r="A19" s="59" t="s">
        <v>14</v>
      </c>
      <c r="B19" s="30" t="s">
        <v>53</v>
      </c>
      <c r="C19" s="22">
        <v>0</v>
      </c>
      <c r="D19" s="32"/>
      <c r="E19" s="32"/>
      <c r="F19" s="67"/>
      <c r="G19" s="34"/>
      <c r="H19" s="26">
        <f t="shared" si="3"/>
        <v>0</v>
      </c>
      <c r="I19" s="22">
        <v>1</v>
      </c>
      <c r="J19" s="32">
        <f t="shared" si="6"/>
        <v>4946.3</v>
      </c>
      <c r="K19" s="32">
        <v>1</v>
      </c>
      <c r="L19" s="67">
        <f t="shared" si="4"/>
        <v>1.024</v>
      </c>
      <c r="M19" s="67">
        <v>1.024</v>
      </c>
      <c r="N19" s="26">
        <f t="shared" si="7"/>
        <v>5065.01</v>
      </c>
      <c r="O19" s="22">
        <v>0</v>
      </c>
      <c r="P19" s="22"/>
      <c r="Q19" s="22"/>
      <c r="R19" s="22"/>
      <c r="S19" s="22"/>
      <c r="T19" s="23">
        <f t="shared" si="1"/>
        <v>0</v>
      </c>
      <c r="U19" s="25">
        <f t="shared" si="2"/>
        <v>1</v>
      </c>
      <c r="V19" s="26">
        <f t="shared" si="5"/>
        <v>5065.01</v>
      </c>
      <c r="W19" s="27"/>
      <c r="Y19" s="40"/>
    </row>
    <row r="20" spans="1:25" s="28" customFormat="1" ht="15.75" customHeight="1" x14ac:dyDescent="0.2">
      <c r="A20" s="59" t="s">
        <v>14</v>
      </c>
      <c r="B20" s="30" t="s">
        <v>54</v>
      </c>
      <c r="C20" s="22">
        <v>1</v>
      </c>
      <c r="D20" s="32">
        <f>$X$8</f>
        <v>4946.3</v>
      </c>
      <c r="E20" s="32">
        <v>0.5</v>
      </c>
      <c r="F20" s="67">
        <f>1*G20</f>
        <v>1.0049999999999999</v>
      </c>
      <c r="G20" s="67">
        <v>1.0049999999999999</v>
      </c>
      <c r="H20" s="26">
        <f>ROUND(D20*E20*F20,2)*C20</f>
        <v>2485.52</v>
      </c>
      <c r="I20" s="22"/>
      <c r="J20" s="32"/>
      <c r="K20" s="32"/>
      <c r="L20" s="67"/>
      <c r="M20" s="67"/>
      <c r="N20" s="26">
        <f t="shared" si="7"/>
        <v>0</v>
      </c>
      <c r="O20" s="22">
        <v>0</v>
      </c>
      <c r="P20" s="22"/>
      <c r="Q20" s="22"/>
      <c r="R20" s="22"/>
      <c r="S20" s="22"/>
      <c r="T20" s="23">
        <f t="shared" si="1"/>
        <v>0</v>
      </c>
      <c r="U20" s="25">
        <f t="shared" si="2"/>
        <v>1</v>
      </c>
      <c r="V20" s="26">
        <f t="shared" si="5"/>
        <v>2485.52</v>
      </c>
      <c r="W20" s="27"/>
      <c r="Y20" s="40"/>
    </row>
    <row r="21" spans="1:25" s="31" customFormat="1" ht="30" customHeight="1" x14ac:dyDescent="0.2">
      <c r="A21" s="57" t="s">
        <v>16</v>
      </c>
      <c r="B21" s="58" t="s">
        <v>17</v>
      </c>
      <c r="C21" s="44">
        <f t="shared" ref="C21:T21" si="8">C22</f>
        <v>1</v>
      </c>
      <c r="D21" s="45"/>
      <c r="E21" s="45"/>
      <c r="F21" s="68"/>
      <c r="G21" s="50"/>
      <c r="H21" s="39">
        <f t="shared" si="8"/>
        <v>2487.9899999999998</v>
      </c>
      <c r="I21" s="44">
        <f t="shared" si="8"/>
        <v>0</v>
      </c>
      <c r="J21" s="44"/>
      <c r="K21" s="44"/>
      <c r="L21" s="68"/>
      <c r="M21" s="44"/>
      <c r="N21" s="41">
        <f t="shared" si="8"/>
        <v>0</v>
      </c>
      <c r="O21" s="35">
        <f t="shared" si="8"/>
        <v>0</v>
      </c>
      <c r="P21" s="35"/>
      <c r="Q21" s="35"/>
      <c r="R21" s="35"/>
      <c r="S21" s="35"/>
      <c r="T21" s="42">
        <f t="shared" si="8"/>
        <v>0</v>
      </c>
      <c r="U21" s="38">
        <f t="shared" si="2"/>
        <v>1</v>
      </c>
      <c r="V21" s="39">
        <f t="shared" si="5"/>
        <v>2487.9899999999998</v>
      </c>
      <c r="W21" s="40"/>
      <c r="Y21" s="40"/>
    </row>
    <row r="22" spans="1:25" s="28" customFormat="1" ht="21.75" customHeight="1" x14ac:dyDescent="0.2">
      <c r="A22" s="59" t="s">
        <v>14</v>
      </c>
      <c r="B22" s="30" t="s">
        <v>55</v>
      </c>
      <c r="C22" s="29">
        <v>1</v>
      </c>
      <c r="D22" s="32">
        <f t="shared" ref="D22:D27" si="9">$X$8</f>
        <v>4946.3</v>
      </c>
      <c r="E22" s="32">
        <v>0.5</v>
      </c>
      <c r="F22" s="67">
        <f>1*G22</f>
        <v>1.006</v>
      </c>
      <c r="G22" s="67">
        <f>[1]Расчет_полномочий!G24</f>
        <v>1.006</v>
      </c>
      <c r="H22" s="26">
        <f>ROUND(D22*E22*F22,2)*C22</f>
        <v>2487.9899999999998</v>
      </c>
      <c r="I22" s="22">
        <v>0</v>
      </c>
      <c r="J22" s="32"/>
      <c r="K22" s="32"/>
      <c r="L22" s="67"/>
      <c r="M22" s="67"/>
      <c r="N22" s="26">
        <f>ROUND(J22*K22*L22,2)*I22</f>
        <v>0</v>
      </c>
      <c r="O22" s="22">
        <v>0</v>
      </c>
      <c r="P22" s="22"/>
      <c r="Q22" s="22"/>
      <c r="R22" s="22"/>
      <c r="S22" s="22"/>
      <c r="T22" s="23">
        <f>ROUND(P22*Q22*R22*O22,2)</f>
        <v>0</v>
      </c>
      <c r="U22" s="25">
        <f t="shared" si="2"/>
        <v>1</v>
      </c>
      <c r="V22" s="26">
        <f t="shared" si="5"/>
        <v>2487.9899999999998</v>
      </c>
      <c r="W22" s="27"/>
      <c r="Y22" s="40"/>
    </row>
    <row r="23" spans="1:25" s="31" customFormat="1" ht="27.75" customHeight="1" x14ac:dyDescent="0.2">
      <c r="A23" s="60" t="s">
        <v>18</v>
      </c>
      <c r="B23" s="58" t="s">
        <v>19</v>
      </c>
      <c r="C23" s="38">
        <f t="shared" ref="C23:T23" si="10">SUM(C24:C27)</f>
        <v>4</v>
      </c>
      <c r="D23" s="42"/>
      <c r="E23" s="42"/>
      <c r="F23" s="66"/>
      <c r="G23" s="49"/>
      <c r="H23" s="39">
        <f t="shared" si="10"/>
        <v>9944.5299999999988</v>
      </c>
      <c r="I23" s="38">
        <f t="shared" si="10"/>
        <v>0</v>
      </c>
      <c r="J23" s="38"/>
      <c r="K23" s="38"/>
      <c r="L23" s="66"/>
      <c r="M23" s="38"/>
      <c r="N23" s="41">
        <f>SUM(N24:N27)</f>
        <v>0</v>
      </c>
      <c r="O23" s="35">
        <f t="shared" si="10"/>
        <v>0</v>
      </c>
      <c r="P23" s="35"/>
      <c r="Q23" s="35"/>
      <c r="R23" s="35"/>
      <c r="S23" s="35"/>
      <c r="T23" s="42">
        <f t="shared" si="10"/>
        <v>0</v>
      </c>
      <c r="U23" s="38">
        <f t="shared" si="2"/>
        <v>4</v>
      </c>
      <c r="V23" s="39">
        <f t="shared" si="5"/>
        <v>9944.5299999999988</v>
      </c>
      <c r="W23" s="40"/>
      <c r="Y23" s="40"/>
    </row>
    <row r="24" spans="1:25" s="28" customFormat="1" ht="16.5" customHeight="1" x14ac:dyDescent="0.2">
      <c r="A24" s="59" t="s">
        <v>14</v>
      </c>
      <c r="B24" s="30" t="s">
        <v>56</v>
      </c>
      <c r="C24" s="22">
        <v>1</v>
      </c>
      <c r="D24" s="32">
        <f t="shared" si="9"/>
        <v>4946.3</v>
      </c>
      <c r="E24" s="32">
        <v>0.5</v>
      </c>
      <c r="F24" s="67">
        <f t="shared" ref="F24:F27" si="11">1*G24</f>
        <v>1.006</v>
      </c>
      <c r="G24" s="67">
        <v>1.006</v>
      </c>
      <c r="H24" s="26">
        <f>ROUND(D24*E24*F24,2)*C24</f>
        <v>2487.9899999999998</v>
      </c>
      <c r="I24" s="22">
        <v>0</v>
      </c>
      <c r="J24" s="32"/>
      <c r="K24" s="32"/>
      <c r="L24" s="67"/>
      <c r="M24" s="67"/>
      <c r="N24" s="26">
        <f t="shared" ref="N24:N27" si="12">ROUND(J24*K24*L24,2)*I24</f>
        <v>0</v>
      </c>
      <c r="O24" s="22">
        <v>0</v>
      </c>
      <c r="P24" s="22"/>
      <c r="Q24" s="22"/>
      <c r="R24" s="22"/>
      <c r="S24" s="22"/>
      <c r="T24" s="23">
        <f t="shared" ref="T24:T27" si="13">ROUND(P24*Q24*R24*O24,2)</f>
        <v>0</v>
      </c>
      <c r="U24" s="25">
        <f t="shared" si="2"/>
        <v>1</v>
      </c>
      <c r="V24" s="26">
        <f t="shared" si="5"/>
        <v>2487.9899999999998</v>
      </c>
      <c r="W24" s="27"/>
      <c r="Y24" s="40"/>
    </row>
    <row r="25" spans="1:25" s="28" customFormat="1" ht="16.5" customHeight="1" x14ac:dyDescent="0.2">
      <c r="A25" s="59" t="s">
        <v>14</v>
      </c>
      <c r="B25" s="30" t="s">
        <v>57</v>
      </c>
      <c r="C25" s="22">
        <v>1</v>
      </c>
      <c r="D25" s="32">
        <f t="shared" si="9"/>
        <v>4946.3</v>
      </c>
      <c r="E25" s="32">
        <v>0.5</v>
      </c>
      <c r="F25" s="67">
        <f t="shared" si="11"/>
        <v>1.004</v>
      </c>
      <c r="G25" s="67">
        <v>1.004</v>
      </c>
      <c r="H25" s="26">
        <f t="shared" ref="H25:H27" si="14">ROUND(D25*E25*F25,2)*C25</f>
        <v>2483.04</v>
      </c>
      <c r="I25" s="22">
        <v>0</v>
      </c>
      <c r="J25" s="32"/>
      <c r="K25" s="32"/>
      <c r="L25" s="67"/>
      <c r="M25" s="67"/>
      <c r="N25" s="26">
        <f t="shared" si="12"/>
        <v>0</v>
      </c>
      <c r="O25" s="22">
        <v>0</v>
      </c>
      <c r="P25" s="22"/>
      <c r="Q25" s="22"/>
      <c r="R25" s="22"/>
      <c r="S25" s="22"/>
      <c r="T25" s="23">
        <f t="shared" si="13"/>
        <v>0</v>
      </c>
      <c r="U25" s="25">
        <f t="shared" si="2"/>
        <v>1</v>
      </c>
      <c r="V25" s="26">
        <f t="shared" si="5"/>
        <v>2483.04</v>
      </c>
      <c r="W25" s="27"/>
      <c r="Y25" s="40"/>
    </row>
    <row r="26" spans="1:25" s="28" customFormat="1" ht="16.5" customHeight="1" x14ac:dyDescent="0.2">
      <c r="A26" s="59" t="s">
        <v>14</v>
      </c>
      <c r="B26" s="30" t="s">
        <v>70</v>
      </c>
      <c r="C26" s="22">
        <v>1</v>
      </c>
      <c r="D26" s="32">
        <f t="shared" si="9"/>
        <v>4946.3</v>
      </c>
      <c r="E26" s="32">
        <v>0.5</v>
      </c>
      <c r="F26" s="67">
        <f t="shared" si="11"/>
        <v>1.004</v>
      </c>
      <c r="G26" s="67">
        <v>1.004</v>
      </c>
      <c r="H26" s="26">
        <f t="shared" si="14"/>
        <v>2483.04</v>
      </c>
      <c r="I26" s="22">
        <v>0</v>
      </c>
      <c r="J26" s="33"/>
      <c r="K26" s="33"/>
      <c r="L26" s="67"/>
      <c r="M26" s="67"/>
      <c r="N26" s="23">
        <f t="shared" si="12"/>
        <v>0</v>
      </c>
      <c r="O26" s="22">
        <v>0</v>
      </c>
      <c r="P26" s="22"/>
      <c r="Q26" s="22"/>
      <c r="R26" s="22"/>
      <c r="S26" s="22"/>
      <c r="T26" s="23">
        <f t="shared" si="13"/>
        <v>0</v>
      </c>
      <c r="U26" s="25">
        <f t="shared" si="2"/>
        <v>1</v>
      </c>
      <c r="V26" s="26">
        <f t="shared" si="5"/>
        <v>2483.04</v>
      </c>
      <c r="W26" s="27"/>
      <c r="Y26" s="40"/>
    </row>
    <row r="27" spans="1:25" s="28" customFormat="1" ht="16.5" customHeight="1" x14ac:dyDescent="0.2">
      <c r="A27" s="59" t="s">
        <v>14</v>
      </c>
      <c r="B27" s="30" t="s">
        <v>58</v>
      </c>
      <c r="C27" s="22">
        <v>1</v>
      </c>
      <c r="D27" s="32">
        <f t="shared" si="9"/>
        <v>4946.3</v>
      </c>
      <c r="E27" s="32">
        <v>0.5</v>
      </c>
      <c r="F27" s="67">
        <f t="shared" si="11"/>
        <v>1.0069999999999999</v>
      </c>
      <c r="G27" s="67">
        <v>1.0069999999999999</v>
      </c>
      <c r="H27" s="26">
        <f t="shared" si="14"/>
        <v>2490.46</v>
      </c>
      <c r="I27" s="22">
        <v>0</v>
      </c>
      <c r="J27" s="32"/>
      <c r="K27" s="32"/>
      <c r="L27" s="67"/>
      <c r="M27" s="67"/>
      <c r="N27" s="26">
        <f t="shared" si="12"/>
        <v>0</v>
      </c>
      <c r="O27" s="22">
        <v>0</v>
      </c>
      <c r="P27" s="22"/>
      <c r="Q27" s="22"/>
      <c r="R27" s="22"/>
      <c r="S27" s="22"/>
      <c r="T27" s="23">
        <f t="shared" si="13"/>
        <v>0</v>
      </c>
      <c r="U27" s="25">
        <f t="shared" si="2"/>
        <v>1</v>
      </c>
      <c r="V27" s="26">
        <f t="shared" si="5"/>
        <v>2490.46</v>
      </c>
      <c r="W27" s="27"/>
      <c r="Y27" s="40"/>
    </row>
    <row r="28" spans="1:25" s="31" customFormat="1" ht="26.25" customHeight="1" x14ac:dyDescent="0.2">
      <c r="A28" s="60" t="s">
        <v>20</v>
      </c>
      <c r="B28" s="58" t="s">
        <v>21</v>
      </c>
      <c r="C28" s="38">
        <f>SUM(C29:C30)</f>
        <v>1</v>
      </c>
      <c r="D28" s="42"/>
      <c r="E28" s="42"/>
      <c r="F28" s="66"/>
      <c r="G28" s="49"/>
      <c r="H28" s="39">
        <f>SUM(H29:H30)</f>
        <v>2485.52</v>
      </c>
      <c r="I28" s="43">
        <f>SUM(I29:I30)</f>
        <v>1</v>
      </c>
      <c r="J28" s="43"/>
      <c r="K28" s="43"/>
      <c r="L28" s="66"/>
      <c r="M28" s="66"/>
      <c r="N28" s="41">
        <f>SUM(N29:N30)</f>
        <v>5045.2299999999996</v>
      </c>
      <c r="O28" s="43">
        <f>SUM(O29:O30)</f>
        <v>0</v>
      </c>
      <c r="P28" s="43"/>
      <c r="Q28" s="43"/>
      <c r="R28" s="43"/>
      <c r="S28" s="43"/>
      <c r="T28" s="42">
        <f t="shared" ref="T28" si="15">ROUND(957.2*3.102*0.65,1)*O28</f>
        <v>0</v>
      </c>
      <c r="U28" s="38">
        <f t="shared" si="2"/>
        <v>2</v>
      </c>
      <c r="V28" s="39">
        <f t="shared" si="5"/>
        <v>7530.75</v>
      </c>
      <c r="W28" s="40"/>
      <c r="Y28" s="40"/>
    </row>
    <row r="29" spans="1:25" s="28" customFormat="1" ht="16.5" customHeight="1" x14ac:dyDescent="0.2">
      <c r="A29" s="61" t="s">
        <v>14</v>
      </c>
      <c r="B29" s="30" t="s">
        <v>59</v>
      </c>
      <c r="C29" s="22">
        <v>1</v>
      </c>
      <c r="D29" s="32">
        <f t="shared" ref="D29" si="16">$X$8</f>
        <v>4946.3</v>
      </c>
      <c r="E29" s="32">
        <v>0.5</v>
      </c>
      <c r="F29" s="67">
        <f>1*G29</f>
        <v>1.0049999999999999</v>
      </c>
      <c r="G29" s="67">
        <v>1.0049999999999999</v>
      </c>
      <c r="H29" s="26">
        <f>ROUND(D29*E29*F29,2)*C29</f>
        <v>2485.52</v>
      </c>
      <c r="I29" s="22">
        <v>0</v>
      </c>
      <c r="J29" s="33"/>
      <c r="K29" s="33"/>
      <c r="L29" s="67"/>
      <c r="M29" s="67"/>
      <c r="N29" s="24">
        <f t="shared" ref="N29:N30" si="17">ROUND(J29*K29*L29,2)*I29</f>
        <v>0</v>
      </c>
      <c r="O29" s="22">
        <v>0</v>
      </c>
      <c r="P29" s="22"/>
      <c r="Q29" s="22"/>
      <c r="R29" s="22"/>
      <c r="S29" s="22"/>
      <c r="T29" s="23">
        <f t="shared" ref="T29:T30" si="18">ROUND(P29*Q29*R29*O29,2)</f>
        <v>0</v>
      </c>
      <c r="U29" s="25">
        <f t="shared" si="2"/>
        <v>1</v>
      </c>
      <c r="V29" s="26">
        <f t="shared" si="5"/>
        <v>2485.52</v>
      </c>
      <c r="W29" s="27"/>
      <c r="Y29" s="40"/>
    </row>
    <row r="30" spans="1:25" s="28" customFormat="1" ht="16.5" customHeight="1" x14ac:dyDescent="0.2">
      <c r="A30" s="61" t="s">
        <v>14</v>
      </c>
      <c r="B30" s="30" t="s">
        <v>60</v>
      </c>
      <c r="C30" s="22">
        <v>0</v>
      </c>
      <c r="D30" s="32"/>
      <c r="E30" s="32"/>
      <c r="F30" s="67"/>
      <c r="G30" s="34"/>
      <c r="H30" s="26">
        <f t="shared" ref="H30" si="19">ROUND(D30*E30*F30,2)*C30</f>
        <v>0</v>
      </c>
      <c r="I30" s="22">
        <v>1</v>
      </c>
      <c r="J30" s="32">
        <f t="shared" ref="J30" si="20">$X$8</f>
        <v>4946.3</v>
      </c>
      <c r="K30" s="32">
        <v>1</v>
      </c>
      <c r="L30" s="67">
        <f>1*M30</f>
        <v>1.02</v>
      </c>
      <c r="M30" s="67">
        <v>1.02</v>
      </c>
      <c r="N30" s="26">
        <f t="shared" si="17"/>
        <v>5045.2299999999996</v>
      </c>
      <c r="O30" s="22">
        <v>0</v>
      </c>
      <c r="P30" s="22"/>
      <c r="Q30" s="22"/>
      <c r="R30" s="22"/>
      <c r="S30" s="22"/>
      <c r="T30" s="23">
        <f t="shared" si="18"/>
        <v>0</v>
      </c>
      <c r="U30" s="25">
        <f t="shared" si="2"/>
        <v>1</v>
      </c>
      <c r="V30" s="26">
        <f t="shared" si="5"/>
        <v>5045.2299999999996</v>
      </c>
      <c r="W30" s="27"/>
      <c r="Y30" s="40"/>
    </row>
    <row r="31" spans="1:25" s="31" customFormat="1" ht="27.75" customHeight="1" x14ac:dyDescent="0.2">
      <c r="A31" s="60" t="s">
        <v>22</v>
      </c>
      <c r="B31" s="58" t="s">
        <v>23</v>
      </c>
      <c r="C31" s="35">
        <f t="shared" ref="C31:T31" si="21">SUM(C32:C33)</f>
        <v>0</v>
      </c>
      <c r="D31" s="36"/>
      <c r="E31" s="36"/>
      <c r="F31" s="69"/>
      <c r="G31" s="51"/>
      <c r="H31" s="63">
        <f t="shared" si="21"/>
        <v>0</v>
      </c>
      <c r="I31" s="38">
        <f t="shared" si="21"/>
        <v>1</v>
      </c>
      <c r="J31" s="38"/>
      <c r="K31" s="38"/>
      <c r="L31" s="66"/>
      <c r="M31" s="66"/>
      <c r="N31" s="41">
        <f t="shared" si="21"/>
        <v>4980.92</v>
      </c>
      <c r="O31" s="35">
        <f t="shared" si="21"/>
        <v>1</v>
      </c>
      <c r="P31" s="35"/>
      <c r="Q31" s="35"/>
      <c r="R31" s="35"/>
      <c r="S31" s="35"/>
      <c r="T31" s="37">
        <f t="shared" si="21"/>
        <v>3289.04</v>
      </c>
      <c r="U31" s="38">
        <f>U32+U33</f>
        <v>2</v>
      </c>
      <c r="V31" s="39">
        <f>V32+V33</f>
        <v>8269.9599999999991</v>
      </c>
      <c r="W31" s="40"/>
      <c r="Y31" s="40"/>
    </row>
    <row r="32" spans="1:25" s="28" customFormat="1" ht="18" customHeight="1" x14ac:dyDescent="0.2">
      <c r="A32" s="61" t="s">
        <v>14</v>
      </c>
      <c r="B32" s="30" t="s">
        <v>61</v>
      </c>
      <c r="C32" s="22">
        <v>0</v>
      </c>
      <c r="D32" s="32"/>
      <c r="E32" s="32"/>
      <c r="F32" s="67"/>
      <c r="G32" s="34"/>
      <c r="H32" s="26">
        <f t="shared" ref="H32:H33" si="22">ROUND(D32*E32*F32,2)*C32</f>
        <v>0</v>
      </c>
      <c r="I32" s="22">
        <v>1</v>
      </c>
      <c r="J32" s="32">
        <f t="shared" ref="J32" si="23">$X$8</f>
        <v>4946.3</v>
      </c>
      <c r="K32" s="32">
        <v>1</v>
      </c>
      <c r="L32" s="67">
        <f>1*M32</f>
        <v>1.0069999999999999</v>
      </c>
      <c r="M32" s="67">
        <v>1.0069999999999999</v>
      </c>
      <c r="N32" s="26">
        <f t="shared" ref="N32" si="24">ROUND(J32*K32*L32,2)*I32</f>
        <v>4980.92</v>
      </c>
      <c r="O32" s="22">
        <v>0</v>
      </c>
      <c r="P32" s="22"/>
      <c r="Q32" s="22"/>
      <c r="R32" s="22"/>
      <c r="S32" s="22"/>
      <c r="T32" s="23">
        <f t="shared" ref="T32" si="25">ROUND(P32*Q32*R32*O32,2)</f>
        <v>0</v>
      </c>
      <c r="U32" s="25">
        <f t="shared" si="2"/>
        <v>1</v>
      </c>
      <c r="V32" s="26">
        <f t="shared" si="5"/>
        <v>4980.92</v>
      </c>
      <c r="W32" s="27"/>
      <c r="Y32" s="40"/>
    </row>
    <row r="33" spans="1:25" s="28" customFormat="1" ht="18" customHeight="1" x14ac:dyDescent="0.2">
      <c r="A33" s="61" t="s">
        <v>14</v>
      </c>
      <c r="B33" s="30" t="s">
        <v>78</v>
      </c>
      <c r="C33" s="22">
        <v>0</v>
      </c>
      <c r="D33" s="32"/>
      <c r="E33" s="32"/>
      <c r="F33" s="67"/>
      <c r="G33" s="34"/>
      <c r="H33" s="26">
        <f t="shared" si="22"/>
        <v>0</v>
      </c>
      <c r="I33" s="23"/>
      <c r="J33" s="32"/>
      <c r="K33" s="32"/>
      <c r="L33" s="67"/>
      <c r="M33" s="67"/>
      <c r="N33" s="26">
        <f>ROUND(J33*K33*L33,2)*I33</f>
        <v>0</v>
      </c>
      <c r="O33" s="23">
        <v>1</v>
      </c>
      <c r="P33" s="32">
        <f t="shared" ref="P33" si="26">$X$8</f>
        <v>4946.3</v>
      </c>
      <c r="Q33" s="32">
        <v>1</v>
      </c>
      <c r="R33" s="70">
        <f>0.65*S33</f>
        <v>0.66494999999999993</v>
      </c>
      <c r="S33" s="67">
        <v>1.0229999999999999</v>
      </c>
      <c r="T33" s="26">
        <f>ROUND(P33*Q33*R33,2)*O33</f>
        <v>3289.04</v>
      </c>
      <c r="U33" s="25">
        <f>C33+I33+O33</f>
        <v>1</v>
      </c>
      <c r="V33" s="26">
        <f>H33+N33+T33</f>
        <v>3289.04</v>
      </c>
      <c r="W33" s="27"/>
      <c r="Y33" s="40"/>
    </row>
    <row r="34" spans="1:25" s="31" customFormat="1" ht="26.25" customHeight="1" x14ac:dyDescent="0.2">
      <c r="A34" s="60" t="s">
        <v>24</v>
      </c>
      <c r="B34" s="58" t="s">
        <v>25</v>
      </c>
      <c r="C34" s="35">
        <f>SUM(C35:C35)</f>
        <v>0</v>
      </c>
      <c r="D34" s="36"/>
      <c r="E34" s="36"/>
      <c r="F34" s="69"/>
      <c r="G34" s="51"/>
      <c r="H34" s="63">
        <f>SUM(H35:H35)</f>
        <v>0</v>
      </c>
      <c r="I34" s="35">
        <f>SUM(I35:I35)</f>
        <v>1</v>
      </c>
      <c r="J34" s="41"/>
      <c r="K34" s="36"/>
      <c r="L34" s="69"/>
      <c r="M34" s="69"/>
      <c r="N34" s="41">
        <f>SUM(N35:N35)</f>
        <v>5040.28</v>
      </c>
      <c r="O34" s="35">
        <f>SUM(O35:O35)</f>
        <v>0</v>
      </c>
      <c r="P34" s="35"/>
      <c r="Q34" s="35"/>
      <c r="R34" s="35"/>
      <c r="S34" s="35"/>
      <c r="T34" s="41">
        <f>SUM(T35:T35)</f>
        <v>0</v>
      </c>
      <c r="U34" s="38">
        <f t="shared" si="2"/>
        <v>1</v>
      </c>
      <c r="V34" s="39">
        <f t="shared" si="5"/>
        <v>5040.28</v>
      </c>
      <c r="W34" s="40"/>
      <c r="Y34" s="40"/>
    </row>
    <row r="35" spans="1:25" s="28" customFormat="1" ht="20.25" customHeight="1" x14ac:dyDescent="0.2">
      <c r="A35" s="61" t="s">
        <v>14</v>
      </c>
      <c r="B35" s="30" t="s">
        <v>62</v>
      </c>
      <c r="C35" s="22">
        <v>0</v>
      </c>
      <c r="D35" s="32"/>
      <c r="E35" s="32"/>
      <c r="F35" s="67"/>
      <c r="G35" s="34"/>
      <c r="H35" s="26">
        <f t="shared" ref="H35" si="27">ROUND(D35*E35*F35,2)*C35</f>
        <v>0</v>
      </c>
      <c r="I35" s="22">
        <v>1</v>
      </c>
      <c r="J35" s="32">
        <f t="shared" ref="J35" si="28">$X$8</f>
        <v>4946.3</v>
      </c>
      <c r="K35" s="32">
        <v>1</v>
      </c>
      <c r="L35" s="67">
        <f>1*M35</f>
        <v>1.0189999999999999</v>
      </c>
      <c r="M35" s="67">
        <v>1.0189999999999999</v>
      </c>
      <c r="N35" s="26">
        <f>ROUND(J35*K35*L35,2)*I35</f>
        <v>5040.28</v>
      </c>
      <c r="O35" s="22">
        <v>0</v>
      </c>
      <c r="P35" s="22"/>
      <c r="Q35" s="22"/>
      <c r="R35" s="22"/>
      <c r="S35" s="22"/>
      <c r="T35" s="23">
        <f>ROUND(P35*Q35*R35*O35,2)</f>
        <v>0</v>
      </c>
      <c r="U35" s="25">
        <f t="shared" si="2"/>
        <v>1</v>
      </c>
      <c r="V35" s="26">
        <f t="shared" si="5"/>
        <v>5040.28</v>
      </c>
      <c r="W35" s="27"/>
      <c r="Y35" s="40"/>
    </row>
    <row r="36" spans="1:25" ht="25.5" x14ac:dyDescent="0.2">
      <c r="A36" s="60" t="s">
        <v>48</v>
      </c>
      <c r="B36" s="58" t="s">
        <v>49</v>
      </c>
      <c r="C36" s="35">
        <f t="shared" ref="C36" si="29">SUM(C37:C38)</f>
        <v>0</v>
      </c>
      <c r="D36" s="36"/>
      <c r="E36" s="36"/>
      <c r="F36" s="69"/>
      <c r="G36" s="51"/>
      <c r="H36" s="63">
        <f t="shared" ref="H36:I36" si="30">SUM(H37:H38)</f>
        <v>0</v>
      </c>
      <c r="I36" s="35">
        <f t="shared" si="30"/>
        <v>1</v>
      </c>
      <c r="J36" s="41"/>
      <c r="K36" s="36"/>
      <c r="L36" s="69"/>
      <c r="M36" s="69"/>
      <c r="N36" s="41">
        <f t="shared" ref="N36:O36" si="31">SUM(N37:N38)</f>
        <v>5099.6400000000003</v>
      </c>
      <c r="O36" s="35">
        <f t="shared" si="31"/>
        <v>0</v>
      </c>
      <c r="P36" s="35"/>
      <c r="Q36" s="35"/>
      <c r="R36" s="35"/>
      <c r="S36" s="35"/>
      <c r="T36" s="37">
        <f t="shared" ref="T36" si="32">SUM(T37:T38)</f>
        <v>0</v>
      </c>
      <c r="U36" s="38">
        <f t="shared" si="2"/>
        <v>1</v>
      </c>
      <c r="V36" s="39">
        <f t="shared" si="5"/>
        <v>5099.6400000000003</v>
      </c>
      <c r="Y36" s="40"/>
    </row>
    <row r="37" spans="1:25" ht="20.25" customHeight="1" x14ac:dyDescent="0.2">
      <c r="A37" s="61" t="s">
        <v>14</v>
      </c>
      <c r="B37" s="30" t="s">
        <v>63</v>
      </c>
      <c r="C37" s="22">
        <v>0</v>
      </c>
      <c r="D37" s="32"/>
      <c r="E37" s="32"/>
      <c r="F37" s="67"/>
      <c r="G37" s="34"/>
      <c r="H37" s="26">
        <f>ROUND(D37*E37*F37,2)*C37</f>
        <v>0</v>
      </c>
      <c r="I37" s="22">
        <v>1</v>
      </c>
      <c r="J37" s="32">
        <f t="shared" ref="J37" si="33">$X$8</f>
        <v>4946.3</v>
      </c>
      <c r="K37" s="32">
        <v>1</v>
      </c>
      <c r="L37" s="67">
        <f>1*M37</f>
        <v>1.0309999999999999</v>
      </c>
      <c r="M37" s="67">
        <v>1.0309999999999999</v>
      </c>
      <c r="N37" s="26">
        <f t="shared" ref="N37" si="34">ROUND(J37*K37*L37,2)*I37</f>
        <v>5099.6400000000003</v>
      </c>
      <c r="O37" s="22">
        <v>0</v>
      </c>
      <c r="P37" s="32"/>
      <c r="Q37" s="46"/>
      <c r="R37" s="46"/>
      <c r="S37" s="46"/>
      <c r="T37" s="24">
        <f t="shared" ref="T37" si="35">ROUND(P37*Q37*R37,1)*O37</f>
        <v>0</v>
      </c>
      <c r="U37" s="25">
        <f t="shared" si="2"/>
        <v>1</v>
      </c>
      <c r="V37" s="26">
        <f t="shared" si="5"/>
        <v>5099.6400000000003</v>
      </c>
      <c r="Y37" s="40"/>
    </row>
    <row r="38" spans="1:25" ht="23.25" customHeight="1" x14ac:dyDescent="0.2"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</row>
  </sheetData>
  <mergeCells count="27">
    <mergeCell ref="N10:N11"/>
    <mergeCell ref="I10:I11"/>
    <mergeCell ref="J10:J11"/>
    <mergeCell ref="K10:K11"/>
    <mergeCell ref="L10:L11"/>
    <mergeCell ref="V10:V11"/>
    <mergeCell ref="O10:O11"/>
    <mergeCell ref="P10:P11"/>
    <mergeCell ref="Q10:Q11"/>
    <mergeCell ref="R10:R11"/>
    <mergeCell ref="T10:T11"/>
    <mergeCell ref="A8:A11"/>
    <mergeCell ref="A5:V5"/>
    <mergeCell ref="A6:V6"/>
    <mergeCell ref="A7:V7"/>
    <mergeCell ref="C8:T8"/>
    <mergeCell ref="U8:V9"/>
    <mergeCell ref="C9:H9"/>
    <mergeCell ref="I9:N9"/>
    <mergeCell ref="O9:T9"/>
    <mergeCell ref="C10:C11"/>
    <mergeCell ref="D10:D11"/>
    <mergeCell ref="E10:E11"/>
    <mergeCell ref="F10:F11"/>
    <mergeCell ref="H10:H11"/>
    <mergeCell ref="B8:B11"/>
    <mergeCell ref="U10:U11"/>
  </mergeCells>
  <pageMargins left="0.59055118110236227" right="0.39370078740157483" top="0.59055118110236227" bottom="0.35433070866141736" header="0.31496062992125984" footer="0.31496062992125984"/>
  <pageSetup paperSize="9" scale="60" fitToHeight="0" orientation="landscape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view="pageBreakPreview" zoomScale="110" zoomScaleNormal="100" zoomScaleSheetLayoutView="110" workbookViewId="0">
      <selection activeCell="E12" sqref="E12"/>
    </sheetView>
  </sheetViews>
  <sheetFormatPr defaultColWidth="9.140625" defaultRowHeight="15" x14ac:dyDescent="0.25"/>
  <cols>
    <col min="1" max="1" width="4" style="1" customWidth="1"/>
    <col min="2" max="2" width="22.85546875" style="1" customWidth="1"/>
    <col min="3" max="3" width="15.7109375" style="1" customWidth="1"/>
    <col min="4" max="4" width="17" style="2" customWidth="1"/>
    <col min="5" max="5" width="22.28515625" style="1" customWidth="1"/>
    <col min="6" max="6" width="16.85546875" style="1" customWidth="1"/>
    <col min="7" max="7" width="11.85546875" style="1" bestFit="1" customWidth="1"/>
    <col min="8" max="16384" width="9.140625" style="1"/>
  </cols>
  <sheetData>
    <row r="1" spans="1:7" x14ac:dyDescent="0.25">
      <c r="F1" s="3" t="str">
        <f>'1. ФАП (Перечень)'!V1</f>
        <v>Приложение № 6</v>
      </c>
    </row>
    <row r="2" spans="1:7" x14ac:dyDescent="0.25">
      <c r="F2" s="3" t="str">
        <f>'1. ФАП (Перечень)'!V2</f>
        <v>к Тарифному соглашению на 2025 год</v>
      </c>
    </row>
    <row r="3" spans="1:7" x14ac:dyDescent="0.25">
      <c r="F3" s="3" t="str">
        <f>'1. ФАП (Перечень)'!V3</f>
        <v xml:space="preserve"> от "27" января 2025 года</v>
      </c>
    </row>
    <row r="4" spans="1:7" x14ac:dyDescent="0.25">
      <c r="D4" s="6"/>
      <c r="F4" s="48"/>
    </row>
    <row r="5" spans="1:7" x14ac:dyDescent="0.25">
      <c r="D5" s="7"/>
    </row>
    <row r="6" spans="1:7" ht="51" customHeight="1" x14ac:dyDescent="0.25">
      <c r="A6" s="98" t="s">
        <v>80</v>
      </c>
      <c r="B6" s="98"/>
      <c r="C6" s="98"/>
      <c r="D6" s="98"/>
      <c r="E6" s="98"/>
      <c r="F6" s="98"/>
    </row>
    <row r="7" spans="1:7" ht="25.5" customHeight="1" thickBot="1" x14ac:dyDescent="0.3">
      <c r="A7" s="98"/>
      <c r="B7" s="98"/>
      <c r="C7" s="98"/>
      <c r="D7" s="98"/>
      <c r="E7" s="13"/>
      <c r="F7" s="13" t="s">
        <v>31</v>
      </c>
    </row>
    <row r="8" spans="1:7" ht="29.25" customHeight="1" x14ac:dyDescent="0.25">
      <c r="A8" s="104" t="s">
        <v>0</v>
      </c>
      <c r="B8" s="107" t="s">
        <v>1</v>
      </c>
      <c r="C8" s="101" t="s">
        <v>79</v>
      </c>
      <c r="D8" s="110" t="s">
        <v>75</v>
      </c>
      <c r="E8" s="110" t="s">
        <v>81</v>
      </c>
      <c r="F8" s="99" t="s">
        <v>82</v>
      </c>
    </row>
    <row r="9" spans="1:7" ht="94.5" customHeight="1" x14ac:dyDescent="0.25">
      <c r="A9" s="105"/>
      <c r="B9" s="108"/>
      <c r="C9" s="102"/>
      <c r="D9" s="111"/>
      <c r="E9" s="111"/>
      <c r="F9" s="100"/>
    </row>
    <row r="10" spans="1:7" ht="24.75" customHeight="1" thickBot="1" x14ac:dyDescent="0.3">
      <c r="A10" s="106"/>
      <c r="B10" s="109"/>
      <c r="C10" s="103"/>
      <c r="D10" s="112"/>
      <c r="E10" s="112"/>
      <c r="F10" s="71" t="s">
        <v>32</v>
      </c>
    </row>
    <row r="11" spans="1:7" ht="15" customHeight="1" thickBot="1" x14ac:dyDescent="0.3">
      <c r="A11" s="10">
        <v>1</v>
      </c>
      <c r="B11" s="11">
        <v>2</v>
      </c>
      <c r="C11" s="8">
        <v>3</v>
      </c>
      <c r="D11" s="52" t="s">
        <v>34</v>
      </c>
      <c r="E11" s="9" t="s">
        <v>35</v>
      </c>
      <c r="F11" s="72" t="s">
        <v>36</v>
      </c>
    </row>
    <row r="12" spans="1:7" ht="31.5" customHeight="1" thickBot="1" x14ac:dyDescent="0.3">
      <c r="A12" s="73">
        <v>1</v>
      </c>
      <c r="B12" s="74" t="s">
        <v>10</v>
      </c>
      <c r="C12" s="75">
        <v>3678</v>
      </c>
      <c r="D12" s="76">
        <f>'1. ФАП (Перечень)'!V13</f>
        <v>66015.56</v>
      </c>
      <c r="E12" s="78">
        <f>ROUND(D12/12/C12*1000,2)</f>
        <v>1495.73</v>
      </c>
      <c r="F12" s="77">
        <f>ROUND(E12*C12,2)</f>
        <v>5501294.9400000004</v>
      </c>
      <c r="G12" s="14"/>
    </row>
    <row r="13" spans="1:7" x14ac:dyDescent="0.25">
      <c r="D13" s="5"/>
    </row>
    <row r="14" spans="1:7" x14ac:dyDescent="0.25">
      <c r="D14" s="5"/>
      <c r="F14" s="12"/>
    </row>
    <row r="17" spans="2:3" ht="15.75" x14ac:dyDescent="0.25">
      <c r="B17" s="4"/>
      <c r="C17" s="4"/>
    </row>
  </sheetData>
  <mergeCells count="8">
    <mergeCell ref="A6:F6"/>
    <mergeCell ref="F8:F9"/>
    <mergeCell ref="C8:C10"/>
    <mergeCell ref="A7:D7"/>
    <mergeCell ref="A8:A10"/>
    <mergeCell ref="B8:B10"/>
    <mergeCell ref="D8:D10"/>
    <mergeCell ref="E8:E10"/>
  </mergeCells>
  <pageMargins left="0.59055118110236227" right="0.39370078740157483" top="0.59055118110236227" bottom="0.59055118110236227" header="0.31496062992125984" footer="0.31496062992125984"/>
  <pageSetup paperSize="9" scale="95" fitToHeight="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1. ФАП (Перечень)</vt:lpstr>
      <vt:lpstr>2. ФАП_ПН (руб.) </vt:lpstr>
      <vt:lpstr>'1. ФАП (Перечень)'!Область_печати</vt:lpstr>
      <vt:lpstr>'2. ФАП_ПН (руб.)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ФАПы</dc:title>
  <dc:creator>Тимофеева Е.В.</dc:creator>
  <cp:lastModifiedBy>kazanceva</cp:lastModifiedBy>
  <cp:lastPrinted>2025-01-24T10:12:10Z</cp:lastPrinted>
  <dcterms:created xsi:type="dcterms:W3CDTF">2019-12-25T14:18:24Z</dcterms:created>
  <dcterms:modified xsi:type="dcterms:W3CDTF">2025-01-24T10:12:21Z</dcterms:modified>
</cp:coreProperties>
</file>