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26" firstSheet="3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ГАУ РС(Я) ЯРОКБ" sheetId="8" r:id="rId7"/>
    <sheet name="Вита" sheetId="20" r:id="rId8"/>
    <sheet name="Вита-Дент" sheetId="19" r:id="rId9"/>
    <sheet name="Дантист" sheetId="18" r:id="rId10"/>
    <sheet name="Дантист-Плюс" sheetId="17" r:id="rId11"/>
    <sheet name="Дантист 21 век" sheetId="7" r:id="rId12"/>
    <sheet name="СК Доверие" sheetId="16" r:id="rId13"/>
    <sheet name="Мой доктор" sheetId="15" r:id="rId14"/>
    <sheet name="Юнилаб" sheetId="9" r:id="rId15"/>
    <sheet name="МИР" sheetId="13" r:id="rId16"/>
    <sheet name="Эверест" sheetId="11" r:id="rId17"/>
    <sheet name="ВИТАЛАБ" sheetId="12" r:id="rId18"/>
    <sheet name="ЭКО центр" sheetId="14" r:id="rId19"/>
    <sheet name="Эмбрилайф" sheetId="10" r:id="rId20"/>
  </sheets>
  <definedNames>
    <definedName name="_xlnm.Print_Area" localSheetId="7">Вита!$A$1:$F$16</definedName>
    <definedName name="_xlnm.Print_Area" localSheetId="8">'Вита-Дент'!$A$1:$F$19</definedName>
    <definedName name="_xlnm.Print_Area" localSheetId="17">ВИТАЛАБ!$A$1:$F$17</definedName>
    <definedName name="_xlnm.Print_Area" localSheetId="6">'ГАУ РС(Я) ЯРОКБ'!$A$1:$F$21</definedName>
    <definedName name="_xlnm.Print_Area" localSheetId="4">Гор.поликлиника!$A$1:$F$47</definedName>
    <definedName name="_xlnm.Print_Area" localSheetId="9">Дантист!$A$1:$F$16</definedName>
    <definedName name="_xlnm.Print_Area" localSheetId="11">'Дантист 21 век'!$A$1:$F$24</definedName>
    <definedName name="_xlnm.Print_Area" localSheetId="10">'Дантист-Плюс'!$A$1:$F$18</definedName>
    <definedName name="_xlnm.Print_Area" localSheetId="15">МИР!$A$1:$F$15</definedName>
    <definedName name="_xlnm.Print_Area" localSheetId="1">МОБ!$A$1:$F$110</definedName>
    <definedName name="_xlnm.Print_Area" localSheetId="3">МОДФиИЗ!$A$1:$F$20</definedName>
    <definedName name="_xlnm.Print_Area" localSheetId="13">'Мой доктор'!$A$1:$F$16</definedName>
    <definedName name="_xlnm.Print_Area" localSheetId="2">МОЦОМИД!$A$1:$F$64</definedName>
    <definedName name="_xlnm.Print_Area" localSheetId="0">'Объем фин.обеспечения_СВОД'!$A$1:$E$33</definedName>
    <definedName name="_xlnm.Print_Area" localSheetId="12">'СК Доверие'!$A$1:$F$16</definedName>
    <definedName name="_xlnm.Print_Area" localSheetId="5">ССМП!$A$1:$F$16</definedName>
    <definedName name="_xlnm.Print_Area" localSheetId="16">Эверест!$A$1:$F$20</definedName>
    <definedName name="_xlnm.Print_Area" localSheetId="18">'ЭКО центр'!$A$1:$F$17</definedName>
    <definedName name="_xlnm.Print_Area" localSheetId="19">Эмбрилайф!$A$1:$F$17</definedName>
    <definedName name="_xlnm.Print_Area" localSheetId="14">Юнилаб!$A$1:$F$16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5" l="1"/>
  <c r="D13" i="21"/>
  <c r="H13" i="3"/>
  <c r="G56" i="3"/>
  <c r="E57" i="3"/>
  <c r="D19" i="21"/>
  <c r="H18" i="7" l="1"/>
  <c r="E14" i="7" l="1"/>
  <c r="E15" i="9"/>
  <c r="H13" i="5"/>
  <c r="E14" i="5" l="1"/>
  <c r="E41" i="2" l="1"/>
  <c r="E14" i="9" l="1"/>
  <c r="E16" i="12" l="1"/>
  <c r="E15" i="10"/>
  <c r="E15" i="14"/>
  <c r="E23" i="2"/>
  <c r="E17" i="11"/>
  <c r="E96" i="2"/>
  <c r="E14" i="2"/>
  <c r="E26" i="2"/>
  <c r="E21" i="5"/>
  <c r="E21" i="3"/>
  <c r="E14" i="3"/>
  <c r="E43" i="2" l="1"/>
  <c r="E46" i="2" l="1"/>
  <c r="E10" i="21" l="1"/>
  <c r="E11" i="21"/>
  <c r="E12" i="21"/>
  <c r="G62" i="3" s="1"/>
  <c r="E13" i="21"/>
  <c r="E14" i="21"/>
  <c r="E15" i="21"/>
  <c r="E16" i="21"/>
  <c r="E17" i="21"/>
  <c r="E18" i="21"/>
  <c r="E19" i="21"/>
  <c r="G24" i="7" s="1"/>
  <c r="E20" i="21"/>
  <c r="E21" i="21"/>
  <c r="E22" i="21"/>
  <c r="E23" i="21"/>
  <c r="E24" i="21"/>
  <c r="E25" i="21"/>
  <c r="E26" i="21"/>
  <c r="G109" i="2" l="1"/>
  <c r="F14" i="21"/>
  <c r="E15" i="12"/>
  <c r="E19" i="5" l="1"/>
  <c r="E16" i="5" s="1"/>
  <c r="E20" i="3"/>
  <c r="E16" i="3" s="1"/>
  <c r="E17" i="2"/>
  <c r="E16" i="2" s="1"/>
  <c r="E18" i="4"/>
  <c r="E17" i="4"/>
  <c r="E16" i="4"/>
  <c r="E14" i="4" l="1"/>
  <c r="E13" i="13" l="1"/>
  <c r="E13" i="8"/>
  <c r="E39" i="5"/>
  <c r="E37" i="5" s="1"/>
  <c r="E31" i="5"/>
  <c r="E38" i="3" l="1"/>
  <c r="E31" i="3"/>
  <c r="E36" i="3" s="1"/>
  <c r="E38" i="2"/>
  <c r="E56" i="3" l="1"/>
  <c r="H56" i="3" s="1"/>
  <c r="E16" i="7"/>
  <c r="E18" i="8"/>
  <c r="E15" i="8" s="1"/>
  <c r="E30" i="21"/>
  <c r="C29" i="21"/>
  <c r="C31" i="21" s="1"/>
  <c r="E28" i="21"/>
  <c r="E27" i="21"/>
  <c r="E13" i="20"/>
  <c r="E15" i="20" s="1"/>
  <c r="E29" i="21" l="1"/>
  <c r="E31" i="21" s="1"/>
  <c r="D29" i="21"/>
  <c r="D31" i="21" s="1"/>
  <c r="E16" i="19" l="1"/>
  <c r="E18" i="19" s="1"/>
  <c r="E13" i="18" l="1"/>
  <c r="E15" i="18" s="1"/>
  <c r="E13" i="17" l="1"/>
  <c r="E15" i="17" s="1"/>
  <c r="E13" i="16" l="1"/>
  <c r="E15" i="16" s="1"/>
  <c r="E13" i="15" l="1"/>
  <c r="E15" i="15" s="1"/>
  <c r="E14" i="14" l="1"/>
  <c r="E16" i="14" l="1"/>
  <c r="E13" i="14"/>
  <c r="E17" i="12"/>
  <c r="E14" i="12"/>
  <c r="E16" i="11" l="1"/>
  <c r="E15" i="11" s="1"/>
  <c r="E13" i="11"/>
  <c r="E18" i="11" l="1"/>
  <c r="E14" i="10" l="1"/>
  <c r="E13" i="10" s="1"/>
  <c r="E16" i="9"/>
  <c r="E13" i="9"/>
  <c r="E16" i="10" l="1"/>
  <c r="E41" i="5"/>
  <c r="E40" i="5" s="1"/>
  <c r="H40" i="5" s="1"/>
  <c r="E15" i="5"/>
  <c r="E13" i="5"/>
  <c r="G13" i="5" l="1"/>
  <c r="I13" i="5" s="1"/>
  <c r="E46" i="5"/>
  <c r="G46" i="5" s="1"/>
  <c r="E17" i="8"/>
  <c r="E20" i="8" l="1"/>
  <c r="E18" i="7" l="1"/>
  <c r="E15" i="7" s="1"/>
  <c r="E13" i="7" l="1"/>
  <c r="E24" i="7" s="1"/>
  <c r="H24" i="7" s="1"/>
  <c r="E15" i="6" l="1"/>
  <c r="G15" i="6" s="1"/>
  <c r="E13" i="4" l="1"/>
  <c r="E19" i="4" s="1"/>
  <c r="G19" i="4" s="1"/>
  <c r="E15" i="2" l="1"/>
  <c r="E13" i="3"/>
  <c r="E15" i="3" l="1"/>
  <c r="E73" i="2"/>
  <c r="E72" i="2" s="1"/>
  <c r="E13" i="2"/>
  <c r="G13" i="2" s="1"/>
  <c r="I13" i="2" s="1"/>
  <c r="G13" i="3" l="1"/>
  <c r="I13" i="3" s="1"/>
  <c r="E15" i="13"/>
  <c r="E89" i="2" l="1"/>
  <c r="E45" i="2" l="1"/>
  <c r="E109" i="2" s="1"/>
  <c r="H109" i="2" l="1"/>
  <c r="E40" i="3" l="1"/>
  <c r="H40" i="3" l="1"/>
  <c r="E39" i="3"/>
  <c r="E62" i="3" s="1"/>
  <c r="F29" i="21" l="1"/>
  <c r="G29" i="21" s="1"/>
  <c r="H62" i="3"/>
</calcChain>
</file>

<file path=xl/sharedStrings.xml><?xml version="1.0" encoding="utf-8"?>
<sst xmlns="http://schemas.openxmlformats.org/spreadsheetml/2006/main" count="774" uniqueCount="342">
  <si>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</si>
  <si>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(указывает год, на который распределены</t>
  </si>
  <si>
    <t>Государственное бюджетное учреждение здравоохранения "Магаданская областная больница"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</si>
  <si>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</si>
  <si>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</si>
  <si>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</si>
  <si>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</si>
  <si>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</si>
  <si>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</si>
  <si>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</si>
  <si>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</si>
  <si>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</si>
  <si>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</si>
  <si>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</si>
  <si>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</si>
  <si>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</si>
  <si>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</si>
  <si>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</si>
  <si>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</si>
  <si>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</si>
  <si>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</si>
  <si>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</si>
  <si>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</si>
  <si>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</si>
  <si>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</si>
  <si>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</si>
  <si>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</si>
  <si>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</si>
  <si>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</si>
  <si>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</si>
  <si>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</si>
  <si>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</si>
  <si>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</si>
  <si>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</si>
  <si>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</si>
  <si>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</si>
  <si>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</si>
  <si>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</si>
  <si>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</si>
  <si>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</si>
  <si>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</si>
  <si>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</si>
  <si>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</si>
  <si>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</si>
  <si>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</si>
  <si>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</si>
  <si>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</si>
  <si>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</si>
  <si>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</si>
  <si>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</si>
  <si>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</si>
  <si>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</si>
  <si>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</si>
  <si>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</si>
  <si>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</si>
  <si>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</si>
  <si>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</si>
  <si>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</si>
  <si>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</si>
  <si>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</si>
  <si>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</si>
  <si>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</si>
  <si>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</si>
  <si>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</si>
  <si>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</si>
  <si>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</si>
  <si>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</si>
  <si>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</si>
  <si>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</si>
  <si>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</si>
  <si>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</si>
  <si>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</si>
  <si>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</si>
  <si>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</si>
  <si>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</si>
  <si>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</si>
  <si>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</si>
  <si>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</si>
  <si>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</si>
  <si>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</si>
  <si>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</si>
  <si>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</si>
  <si>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</si>
  <si>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4.2.1.2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</si>
  <si>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</si>
  <si>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4.2.1.3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</si>
  <si>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</si>
  <si>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4.2.1.4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</si>
  <si>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</si>
  <si>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4.2.1.5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</si>
  <si>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</si>
  <si>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4.2.1.6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</si>
  <si>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</si>
  <si>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4.2.1.7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</si>
  <si>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</si>
  <si>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4.2.1.8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</si>
  <si>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</si>
  <si>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4.2.1.9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</si>
  <si>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</si>
  <si>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4.2.1.10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</si>
  <si>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</si>
  <si>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4.2.1.11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</si>
  <si>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</si>
  <si>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</si>
  <si>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</si>
  <si>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</si>
  <si>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</si>
  <si>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4.2.2.2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</si>
  <si>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</si>
  <si>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4.2.2.4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</si>
  <si>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</si>
  <si>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</si>
  <si>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</si>
  <si>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</si>
  <si>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</si>
  <si>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</si>
  <si>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</si>
  <si>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</si>
  <si>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</si>
  <si>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</si>
  <si>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</si>
  <si>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</si>
  <si>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</si>
  <si>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</si>
  <si>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</si>
  <si>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</si>
  <si>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</si>
  <si>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</si>
  <si>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</si>
  <si>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</si>
  <si>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</si>
  <si>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</si>
  <si>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</si>
  <si>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</si>
  <si>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</si>
  <si>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</si>
  <si>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</si>
  <si>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</si>
  <si>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</si>
  <si>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</si>
  <si>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</si>
  <si>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</si>
  <si>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</si>
  <si>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</si>
  <si>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</si>
  <si>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 xml:space="preserve">к Решению комиссии по разработке 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</si>
  <si>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</si>
  <si>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</si>
  <si>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</si>
  <si>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</si>
  <si>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</si>
  <si>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</si>
  <si>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</si>
  <si>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</si>
  <si>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</si>
  <si>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</si>
  <si>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2.1.5</t>
  </si>
  <si>
    <t>Хирургия (абдоминальная)</t>
  </si>
  <si>
    <r>
      <t>на    20</t>
    </r>
    <r>
      <rPr>
        <u/>
        <sz val="14"/>
        <color theme="1"/>
        <rFont val="Times New Roman"/>
        <family val="1"/>
        <charset val="204"/>
      </rPr>
      <t>24</t>
    </r>
    <r>
      <rPr>
        <sz val="14"/>
        <color theme="1"/>
        <rFont val="Times New Roman"/>
        <family val="1"/>
        <charset val="204"/>
      </rPr>
      <t xml:space="preserve">   год</t>
    </r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</si>
  <si>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</si>
  <si>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</si>
  <si>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</si>
  <si>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</si>
  <si>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                 ОБЪЕМЫ ФИНАНСОВОГО ОБЕСПЕЧЕНИЯ МЕДИЦИНСКОЙ ПОМОЩИ</t>
  </si>
  <si>
    <r>
      <t>на</t>
    </r>
    <r>
      <rPr>
        <u/>
        <sz val="14"/>
        <color theme="1"/>
        <rFont val="Times New Roman"/>
        <family val="1"/>
        <charset val="204"/>
      </rPr>
      <t xml:space="preserve"> 2024</t>
    </r>
    <r>
      <rPr>
        <sz val="14"/>
        <color theme="1"/>
        <rFont val="Times New Roman"/>
        <family val="1"/>
        <charset val="204"/>
      </rPr>
      <t xml:space="preserve"> год</t>
    </r>
  </si>
  <si>
    <t>Общество с ограниченной ответственностью  "МИР"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</si>
  <si>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2024 году </t>
  </si>
  <si>
    <t>№ п/п</t>
  </si>
  <si>
    <t>Наименование организации</t>
  </si>
  <si>
    <t xml:space="preserve">Объем финансового обеспечения на 2024 год  </t>
  </si>
  <si>
    <t>Изменения на основании решений Комиссии по разработке ТПОМС</t>
  </si>
  <si>
    <t>Объем финансового обеспечения на 2024 год с учетом изменений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</si>
  <si>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</si>
  <si>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</si>
  <si>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</si>
  <si>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</si>
  <si>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</si>
  <si>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</si>
  <si>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</si>
  <si>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</si>
  <si>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</si>
  <si>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</si>
  <si>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</si>
  <si>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</si>
  <si>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</si>
  <si>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</si>
  <si>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</si>
  <si>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</si>
  <si>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</si>
  <si>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</si>
  <si>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</si>
  <si>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</si>
  <si>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</si>
  <si>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</si>
  <si>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</si>
  <si>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</si>
  <si>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</si>
  <si>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</si>
  <si>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</si>
  <si>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</si>
  <si>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</si>
  <si>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</si>
  <si>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</si>
  <si>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</si>
  <si>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</si>
  <si>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</si>
  <si>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</si>
  <si>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</si>
  <si>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</si>
  <si>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</si>
  <si>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</si>
  <si>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</si>
  <si>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</si>
  <si>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</si>
  <si>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</si>
  <si>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</si>
  <si>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</si>
  <si>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</si>
  <si>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</si>
  <si>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</si>
  <si>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</si>
  <si>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</si>
  <si>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</si>
  <si>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</si>
  <si>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</si>
  <si>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</si>
  <si>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</si>
  <si>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</si>
  <si>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</si>
  <si>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</si>
  <si>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</si>
  <si>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</si>
  <si>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</si>
  <si>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</si>
  <si>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</si>
  <si>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</si>
  <si>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</si>
  <si>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</si>
  <si>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</si>
  <si>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</si>
  <si>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</si>
  <si>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</si>
  <si>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</si>
  <si>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3.2.2.</t>
  </si>
  <si>
    <t>3.2.3.</t>
  </si>
  <si>
    <t>3.2.4.</t>
  </si>
  <si>
    <t>3.2.5.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</si>
  <si>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</si>
  <si>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</si>
  <si>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</si>
  <si>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</si>
  <si>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</si>
  <si>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</si>
  <si>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</si>
  <si>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</si>
  <si>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</si>
  <si>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</si>
  <si>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</si>
  <si>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</si>
  <si>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</si>
  <si>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</si>
  <si>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</si>
  <si>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</si>
  <si>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</si>
  <si>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</si>
  <si>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</si>
  <si>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</si>
  <si>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</si>
  <si>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</si>
  <si>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</si>
  <si>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</si>
  <si>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</si>
  <si>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</si>
  <si>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</si>
  <si>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</si>
  <si>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</si>
  <si>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</si>
  <si>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</si>
  <si>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</si>
  <si>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</si>
  <si>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</si>
  <si>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</si>
  <si>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</si>
  <si>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</si>
  <si>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</si>
  <si>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</si>
  <si>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</si>
  <si>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</si>
  <si>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</si>
  <si>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</si>
  <si>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2.4.2</t>
  </si>
  <si>
    <t>2.4.3</t>
  </si>
  <si>
    <t>мобильные бригады</t>
  </si>
  <si>
    <t>2.4.4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</si>
  <si>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</si>
  <si>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</si>
  <si>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</si>
  <si>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</si>
  <si>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</si>
  <si>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 xml:space="preserve">2.4. </t>
  </si>
  <si>
    <t>1.1.1</t>
  </si>
  <si>
    <t>1.1.2</t>
  </si>
  <si>
    <t>1.1.3</t>
  </si>
  <si>
    <t>тестирования на выявление новой коронавирусной инфекции (COVID-19)</t>
  </si>
  <si>
    <t>лабораторные исследования по эндокринологическому профилю для амбулаторных больных</t>
  </si>
  <si>
    <t>компьютерная томография</t>
  </si>
  <si>
    <t>1.1.4</t>
  </si>
  <si>
    <t>тестирования на наличие респираторных инфекций, включая вирус гриппа (любым из методов)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</si>
  <si>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</si>
  <si>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</si>
  <si>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</si>
  <si>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</si>
  <si>
    <t xml:space="preserve">             углубленная диспансеризация</t>
  </si>
  <si>
    <t>2.2.1.1.</t>
  </si>
  <si>
    <t xml:space="preserve">Диспансеризация определенных групп взрослого населения, всего, из них: </t>
  </si>
  <si>
    <t>Профилактические медицинские осмотры взрослого населения</t>
  </si>
  <si>
    <t>Диспансеризация детей-сирот в стационарных учреждениях;</t>
  </si>
  <si>
    <t>Диспансеризация детей-сирот, оставшихся без попечения родителей, в т.ч. усыновленных;</t>
  </si>
  <si>
    <t>Профилактические осмотры несовершеннолетних.</t>
  </si>
  <si>
    <t>2 этап диспансеризации по оценке репродуктивного здоровья</t>
  </si>
  <si>
    <t>1 этап диспансеризации по оценке репродуктивного здоровья</t>
  </si>
  <si>
    <t>2.2.1.2.</t>
  </si>
  <si>
    <t>-</t>
  </si>
  <si>
    <t xml:space="preserve">            репродуктивное здоровье, в том числе:</t>
  </si>
  <si>
    <t>ТПОМС от 04.12.2024 года № 16-02</t>
  </si>
  <si>
    <t>Государственное бюджетное учреждение здравоохранения  "Магаданский областной центр охраны материнства и детства"</t>
  </si>
  <si>
    <t xml:space="preserve">            на      2024      год,</t>
  </si>
  <si>
    <t>Магаданское областное государственное бюджетное учреждение здравоохранения  "Городская поликлиника"</t>
  </si>
  <si>
    <t>Магаданское областное государственное бюджетное учреждение здравоохранения "Станция скорой медицинской помощи"</t>
  </si>
  <si>
    <t>Общество с ограниченной ответственностью "Вита"</t>
  </si>
  <si>
    <t>Общество с ограниченной ответственностью "Вита-Дент"</t>
  </si>
  <si>
    <t>Общество с ограниченной ответственностью "Дантист"</t>
  </si>
  <si>
    <t>Общество с ограниченной ответственностью "Дантист-Плюс"</t>
  </si>
  <si>
    <t>Общество с ограниченной ответственностью "Дантист XXI век"</t>
  </si>
  <si>
    <t>Общество с ограниченной ответственностью "Стоматологический кабинет "Доверие"</t>
  </si>
  <si>
    <t>Общество с ограниченной ответственностью "Мой доктор"</t>
  </si>
  <si>
    <t>Общество с ограниченной ответственностью "ЮНИЛАБ-ХАБАРОВСК"</t>
  </si>
  <si>
    <t>Общество с ограниченной ответственностью "Эверест"</t>
  </si>
  <si>
    <t>Общество с ограниченной ответственностью "ВИТАЛАБ"</t>
  </si>
  <si>
    <t>Общество с ограниченной ответственностью "ЭКО центр"</t>
  </si>
  <si>
    <t>Общество с ограниченной ответственностью "Центр инновационной эмбриологии и репродуктологии «ЭмбриЛайф"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</si>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</sst>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[Red]\-#,##0\ "/>
    <numFmt numFmtId="165" formatCode="#,##0.0"/>
    <numFmt numFmtId="166" formatCode="0.0"/>
    <numFmt numFmtId="167" formatCode="0.00000"/>
    <numFmt numFmtId="168" formatCode="#,##0.0_ ;[Red]\-#,##0.0\ "/>
    <numFmt numFmtId="169" formatCode="#,##0.00_ ;[Red]\-#,##0.00\ "/>
  </numFmts>
  <fonts count="2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127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4" fontId="1" fillId="0" borderId="0" xfId="0" applyNumberFormat="1" applyFont="1"/>
    <xf numFmtId="166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8" fillId="0" borderId="0" xfId="0" applyNumberFormat="1" applyFont="1"/>
    <xf numFmtId="165" fontId="9" fillId="0" borderId="0" xfId="0" applyNumberFormat="1" applyFont="1"/>
    <xf numFmtId="0" fontId="8" fillId="0" borderId="0" xfId="0" applyFont="1"/>
    <xf numFmtId="49" fontId="15" fillId="0" borderId="2" xfId="0" applyNumberFormat="1" applyFont="1" applyBorder="1" applyAlignment="1">
      <alignment horizontal="right" vertical="center" wrapText="1"/>
    </xf>
    <xf numFmtId="3" fontId="16" fillId="0" borderId="2" xfId="0" applyNumberFormat="1" applyFont="1" applyBorder="1" applyAlignment="1">
      <alignment vertical="center" wrapText="1"/>
    </xf>
    <xf numFmtId="0" fontId="15" fillId="0" borderId="0" xfId="0" applyFont="1"/>
    <xf numFmtId="3" fontId="15" fillId="0" borderId="0" xfId="0" applyNumberFormat="1" applyFont="1"/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2" fontId="15" fillId="0" borderId="0" xfId="0" applyNumberFormat="1" applyFont="1"/>
    <xf numFmtId="165" fontId="16" fillId="0" borderId="0" xfId="0" applyNumberFormat="1" applyFont="1"/>
    <xf numFmtId="3" fontId="16" fillId="0" borderId="0" xfId="0" applyNumberFormat="1" applyFont="1"/>
    <xf numFmtId="166" fontId="16" fillId="0" borderId="0" xfId="0" applyNumberFormat="1" applyFont="1"/>
    <xf numFmtId="0" fontId="16" fillId="0" borderId="0" xfId="0" applyFont="1"/>
    <xf numFmtId="3" fontId="16" fillId="2" borderId="2" xfId="0" applyNumberFormat="1" applyFont="1" applyFill="1" applyBorder="1" applyAlignment="1">
      <alignment vertical="center" wrapText="1"/>
    </xf>
    <xf numFmtId="164" fontId="16" fillId="0" borderId="0" xfId="0" applyNumberFormat="1" applyFont="1"/>
    <xf numFmtId="2" fontId="16" fillId="0" borderId="0" xfId="0" applyNumberFormat="1" applyFont="1"/>
    <xf numFmtId="49" fontId="17" fillId="0" borderId="2" xfId="0" applyNumberFormat="1" applyFont="1" applyBorder="1" applyAlignment="1">
      <alignment horizontal="right" vertical="center" wrapText="1"/>
    </xf>
    <xf numFmtId="3" fontId="18" fillId="0" borderId="2" xfId="0" applyNumberFormat="1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49" fontId="17" fillId="0" borderId="2" xfId="0" applyNumberFormat="1" applyFont="1" applyBorder="1" applyAlignment="1">
      <alignment vertical="center" wrapText="1"/>
    </xf>
    <xf numFmtId="3" fontId="17" fillId="0" borderId="2" xfId="0" applyNumberFormat="1" applyFont="1" applyBorder="1" applyAlignment="1">
      <alignment vertical="center" wrapText="1"/>
    </xf>
    <xf numFmtId="0" fontId="17" fillId="0" borderId="0" xfId="0" applyFont="1"/>
    <xf numFmtId="0" fontId="8" fillId="0" borderId="2" xfId="0" applyFont="1" applyBorder="1" applyAlignment="1">
      <alignment horizontal="center" vertical="center" wrapText="1"/>
    </xf>
    <xf numFmtId="3" fontId="19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3" fontId="8" fillId="0" borderId="2" xfId="0" applyNumberFormat="1" applyFont="1" applyBorder="1" applyAlignment="1">
      <alignment vertical="center" wrapText="1"/>
    </xf>
    <xf numFmtId="164" fontId="20" fillId="0" borderId="0" xfId="0" applyNumberFormat="1" applyFont="1"/>
    <xf numFmtId="165" fontId="20" fillId="0" borderId="0" xfId="0" applyNumberFormat="1" applyFont="1"/>
    <xf numFmtId="2" fontId="20" fillId="0" borderId="0" xfId="0" applyNumberFormat="1" applyFont="1"/>
    <xf numFmtId="0" fontId="21" fillId="0" borderId="0" xfId="0" applyFont="1"/>
    <xf numFmtId="168" fontId="21" fillId="0" borderId="0" xfId="0" applyNumberFormat="1" applyFont="1"/>
    <xf numFmtId="1" fontId="16" fillId="0" borderId="0" xfId="0" applyNumberFormat="1" applyFont="1"/>
    <xf numFmtId="1" fontId="21" fillId="0" borderId="0" xfId="0" applyNumberFormat="1" applyFont="1"/>
    <xf numFmtId="166" fontId="21" fillId="0" borderId="0" xfId="0" applyNumberFormat="1" applyFont="1"/>
    <xf numFmtId="3" fontId="20" fillId="0" borderId="0" xfId="0" applyNumberFormat="1" applyFont="1"/>
    <xf numFmtId="168" fontId="15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2" fontId="2" fillId="0" borderId="0" xfId="0" applyNumberFormat="1" applyFont="1"/>
    <xf numFmtId="2" fontId="21" fillId="0" borderId="0" xfId="0" applyNumberFormat="1" applyFont="1"/>
    <xf numFmtId="4" fontId="15" fillId="0" borderId="0" xfId="0" applyNumberFormat="1" applyFont="1"/>
    <xf numFmtId="1" fontId="2" fillId="0" borderId="0" xfId="0" applyNumberFormat="1" applyFont="1"/>
    <xf numFmtId="167" fontId="2" fillId="0" borderId="0" xfId="0" applyNumberFormat="1" applyFont="1"/>
    <xf numFmtId="49" fontId="13" fillId="2" borderId="7" xfId="2" applyNumberFormat="1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vertical="center" wrapText="1"/>
    </xf>
    <xf numFmtId="49" fontId="13" fillId="2" borderId="2" xfId="2" applyNumberFormat="1" applyFont="1" applyFill="1" applyBorder="1" applyAlignment="1">
      <alignment horizontal="center" vertical="center"/>
    </xf>
    <xf numFmtId="49" fontId="14" fillId="2" borderId="2" xfId="2" applyNumberFormat="1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vertical="center" wrapText="1"/>
    </xf>
    <xf numFmtId="0" fontId="13" fillId="2" borderId="0" xfId="1" applyFont="1" applyFill="1"/>
    <xf numFmtId="0" fontId="13" fillId="2" borderId="0" xfId="1" applyFont="1" applyFill="1" applyAlignment="1">
      <alignment horizontal="right"/>
    </xf>
    <xf numFmtId="0" fontId="13" fillId="2" borderId="0" xfId="1" applyFont="1" applyFill="1" applyAlignment="1">
      <alignment horizontal="center"/>
    </xf>
    <xf numFmtId="4" fontId="13" fillId="2" borderId="2" xfId="2" applyNumberFormat="1" applyFont="1" applyFill="1" applyBorder="1" applyAlignment="1">
      <alignment horizontal="center" vertical="center"/>
    </xf>
    <xf numFmtId="4" fontId="14" fillId="2" borderId="2" xfId="1" applyNumberFormat="1" applyFont="1" applyFill="1" applyBorder="1" applyAlignment="1">
      <alignment horizontal="right" vertical="center"/>
    </xf>
    <xf numFmtId="4" fontId="13" fillId="2" borderId="2" xfId="2" applyNumberFormat="1" applyFont="1" applyFill="1" applyBorder="1" applyAlignment="1">
      <alignment horizontal="right" vertical="center"/>
    </xf>
    <xf numFmtId="4" fontId="13" fillId="2" borderId="0" xfId="1" applyNumberFormat="1" applyFont="1" applyFill="1"/>
    <xf numFmtId="2" fontId="13" fillId="2" borderId="0" xfId="1" applyNumberFormat="1" applyFont="1" applyFill="1"/>
    <xf numFmtId="2" fontId="14" fillId="2" borderId="0" xfId="1" applyNumberFormat="1" applyFont="1" applyFill="1"/>
    <xf numFmtId="4" fontId="14" fillId="2" borderId="2" xfId="2" applyNumberFormat="1" applyFont="1" applyFill="1" applyBorder="1" applyAlignment="1">
      <alignment horizontal="right" vertical="center"/>
    </xf>
    <xf numFmtId="4" fontId="14" fillId="2" borderId="0" xfId="1" applyNumberFormat="1" applyFont="1" applyFill="1" applyAlignment="1">
      <alignment wrapText="1"/>
    </xf>
    <xf numFmtId="4" fontId="14" fillId="2" borderId="0" xfId="1" applyNumberFormat="1" applyFont="1" applyFill="1"/>
    <xf numFmtId="0" fontId="14" fillId="2" borderId="0" xfId="1" applyFont="1" applyFill="1"/>
    <xf numFmtId="4" fontId="13" fillId="2" borderId="0" xfId="1" applyNumberFormat="1" applyFont="1" applyFill="1" applyAlignment="1">
      <alignment wrapText="1"/>
    </xf>
    <xf numFmtId="0" fontId="14" fillId="2" borderId="2" xfId="2" applyFont="1" applyFill="1" applyBorder="1" applyAlignment="1">
      <alignment vertical="center"/>
    </xf>
    <xf numFmtId="4" fontId="13" fillId="2" borderId="2" xfId="1" applyNumberFormat="1" applyFont="1" applyFill="1" applyBorder="1" applyAlignment="1">
      <alignment horizontal="right" vertical="center"/>
    </xf>
    <xf numFmtId="3" fontId="23" fillId="0" borderId="2" xfId="0" applyNumberFormat="1" applyFont="1" applyBorder="1" applyAlignment="1">
      <alignment vertical="center" wrapText="1"/>
    </xf>
    <xf numFmtId="3" fontId="24" fillId="0" borderId="2" xfId="0" applyNumberFormat="1" applyFont="1" applyBorder="1" applyAlignment="1">
      <alignment vertical="center" wrapText="1"/>
    </xf>
    <xf numFmtId="0" fontId="14" fillId="2" borderId="0" xfId="0" applyFont="1" applyFill="1" applyAlignment="1">
      <alignment horizontal="right"/>
    </xf>
    <xf numFmtId="0" fontId="22" fillId="2" borderId="0" xfId="1" applyFont="1" applyFill="1" applyAlignment="1">
      <alignment horizontal="center" vertical="center" wrapText="1"/>
    </xf>
    <xf numFmtId="0" fontId="14" fillId="2" borderId="6" xfId="2" applyFont="1" applyFill="1" applyBorder="1" applyAlignment="1">
      <alignment horizontal="center" vertical="center" wrapText="1"/>
    </xf>
    <xf numFmtId="0" fontId="14" fillId="2" borderId="7" xfId="2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9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3" fontId="16" fillId="0" borderId="7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3"/>
  <sheetViews>
    <sheetView tabSelected="1" view="pageBreakPreview" zoomScale="80" zoomScaleNormal="100" zoomScaleSheetLayoutView="80" workbookViewId="0">
      <selection activeCell="J23" sqref="J23"/>
    </sheetView>
  </sheetViews>
  <sheetFormatPr defaultRowHeight="15.75" x14ac:dyDescent="0.25"/>
  <cols>
    <col min="1" max="1" width="6.28515625" style="77" customWidth="1"/>
    <col min="2" max="2" width="66" style="77" customWidth="1"/>
    <col min="3" max="3" width="15.28515625" style="77" customWidth="1"/>
    <col min="4" max="4" width="18" style="77" customWidth="1"/>
    <col min="5" max="5" width="15.28515625" style="77" customWidth="1"/>
    <col min="6" max="6" width="19.140625" style="77" customWidth="1"/>
    <col min="7" max="7" width="14" style="77" customWidth="1"/>
    <col min="8" max="9" width="13.28515625" style="77" customWidth="1"/>
    <col min="10" max="10" width="16.7109375" style="77" customWidth="1"/>
    <col min="11" max="13" width="13.28515625" style="77" customWidth="1"/>
    <col min="14" max="14" width="21.7109375" style="77" customWidth="1"/>
    <col min="15" max="15" width="12.7109375" style="77" customWidth="1"/>
    <col min="16" max="16" width="12.85546875" style="77" customWidth="1"/>
    <col min="17" max="17" width="9.5703125" style="77" bestFit="1" customWidth="1"/>
    <col min="18" max="18" width="10.42578125" style="77" bestFit="1" customWidth="1"/>
    <col min="19" max="256" width="9.140625" style="77"/>
    <col min="257" max="257" width="6.28515625" style="77" customWidth="1"/>
    <col min="258" max="258" width="66" style="77" customWidth="1"/>
    <col min="259" max="259" width="15.28515625" style="77" customWidth="1"/>
    <col min="260" max="260" width="18" style="77" customWidth="1"/>
    <col min="261" max="261" width="15.28515625" style="77" customWidth="1"/>
    <col min="262" max="262" width="16.140625" style="77" customWidth="1"/>
    <col min="263" max="263" width="14" style="77" customWidth="1"/>
    <col min="264" max="265" width="13.28515625" style="77" customWidth="1"/>
    <col min="266" max="266" width="16.7109375" style="77" customWidth="1"/>
    <col min="267" max="269" width="13.28515625" style="77" customWidth="1"/>
    <col min="270" max="270" width="21.7109375" style="77" customWidth="1"/>
    <col min="271" max="271" width="12.7109375" style="77" customWidth="1"/>
    <col min="272" max="272" width="12.85546875" style="77" customWidth="1"/>
    <col min="273" max="273" width="9.5703125" style="77" bestFit="1" customWidth="1"/>
    <col min="274" max="274" width="10.42578125" style="77" bestFit="1" customWidth="1"/>
    <col min="275" max="512" width="9.140625" style="77"/>
    <col min="513" max="513" width="6.28515625" style="77" customWidth="1"/>
    <col min="514" max="514" width="66" style="77" customWidth="1"/>
    <col min="515" max="515" width="15.28515625" style="77" customWidth="1"/>
    <col min="516" max="516" width="18" style="77" customWidth="1"/>
    <col min="517" max="517" width="15.28515625" style="77" customWidth="1"/>
    <col min="518" max="518" width="16.140625" style="77" customWidth="1"/>
    <col min="519" max="519" width="14" style="77" customWidth="1"/>
    <col min="520" max="521" width="13.28515625" style="77" customWidth="1"/>
    <col min="522" max="522" width="16.7109375" style="77" customWidth="1"/>
    <col min="523" max="525" width="13.28515625" style="77" customWidth="1"/>
    <col min="526" max="526" width="21.7109375" style="77" customWidth="1"/>
    <col min="527" max="527" width="12.7109375" style="77" customWidth="1"/>
    <col min="528" max="528" width="12.85546875" style="77" customWidth="1"/>
    <col min="529" max="529" width="9.5703125" style="77" bestFit="1" customWidth="1"/>
    <col min="530" max="530" width="10.42578125" style="77" bestFit="1" customWidth="1"/>
    <col min="531" max="768" width="9.140625" style="77"/>
    <col min="769" max="769" width="6.28515625" style="77" customWidth="1"/>
    <col min="770" max="770" width="66" style="77" customWidth="1"/>
    <col min="771" max="771" width="15.28515625" style="77" customWidth="1"/>
    <col min="772" max="772" width="18" style="77" customWidth="1"/>
    <col min="773" max="773" width="15.28515625" style="77" customWidth="1"/>
    <col min="774" max="774" width="16.140625" style="77" customWidth="1"/>
    <col min="775" max="775" width="14" style="77" customWidth="1"/>
    <col min="776" max="777" width="13.28515625" style="77" customWidth="1"/>
    <col min="778" max="778" width="16.7109375" style="77" customWidth="1"/>
    <col min="779" max="781" width="13.28515625" style="77" customWidth="1"/>
    <col min="782" max="782" width="21.7109375" style="77" customWidth="1"/>
    <col min="783" max="783" width="12.7109375" style="77" customWidth="1"/>
    <col min="784" max="784" width="12.85546875" style="77" customWidth="1"/>
    <col min="785" max="785" width="9.5703125" style="77" bestFit="1" customWidth="1"/>
    <col min="786" max="786" width="10.42578125" style="77" bestFit="1" customWidth="1"/>
    <col min="787" max="1024" width="9.140625" style="77"/>
    <col min="1025" max="1025" width="6.28515625" style="77" customWidth="1"/>
    <col min="1026" max="1026" width="66" style="77" customWidth="1"/>
    <col min="1027" max="1027" width="15.28515625" style="77" customWidth="1"/>
    <col min="1028" max="1028" width="18" style="77" customWidth="1"/>
    <col min="1029" max="1029" width="15.28515625" style="77" customWidth="1"/>
    <col min="1030" max="1030" width="16.140625" style="77" customWidth="1"/>
    <col min="1031" max="1031" width="14" style="77" customWidth="1"/>
    <col min="1032" max="1033" width="13.28515625" style="77" customWidth="1"/>
    <col min="1034" max="1034" width="16.7109375" style="77" customWidth="1"/>
    <col min="1035" max="1037" width="13.28515625" style="77" customWidth="1"/>
    <col min="1038" max="1038" width="21.7109375" style="77" customWidth="1"/>
    <col min="1039" max="1039" width="12.7109375" style="77" customWidth="1"/>
    <col min="1040" max="1040" width="12.85546875" style="77" customWidth="1"/>
    <col min="1041" max="1041" width="9.5703125" style="77" bestFit="1" customWidth="1"/>
    <col min="1042" max="1042" width="10.42578125" style="77" bestFit="1" customWidth="1"/>
    <col min="1043" max="1280" width="9.140625" style="77"/>
    <col min="1281" max="1281" width="6.28515625" style="77" customWidth="1"/>
    <col min="1282" max="1282" width="66" style="77" customWidth="1"/>
    <col min="1283" max="1283" width="15.28515625" style="77" customWidth="1"/>
    <col min="1284" max="1284" width="18" style="77" customWidth="1"/>
    <col min="1285" max="1285" width="15.28515625" style="77" customWidth="1"/>
    <col min="1286" max="1286" width="16.140625" style="77" customWidth="1"/>
    <col min="1287" max="1287" width="14" style="77" customWidth="1"/>
    <col min="1288" max="1289" width="13.28515625" style="77" customWidth="1"/>
    <col min="1290" max="1290" width="16.7109375" style="77" customWidth="1"/>
    <col min="1291" max="1293" width="13.28515625" style="77" customWidth="1"/>
    <col min="1294" max="1294" width="21.7109375" style="77" customWidth="1"/>
    <col min="1295" max="1295" width="12.7109375" style="77" customWidth="1"/>
    <col min="1296" max="1296" width="12.85546875" style="77" customWidth="1"/>
    <col min="1297" max="1297" width="9.5703125" style="77" bestFit="1" customWidth="1"/>
    <col min="1298" max="1298" width="10.42578125" style="77" bestFit="1" customWidth="1"/>
    <col min="1299" max="1536" width="9.140625" style="77"/>
    <col min="1537" max="1537" width="6.28515625" style="77" customWidth="1"/>
    <col min="1538" max="1538" width="66" style="77" customWidth="1"/>
    <col min="1539" max="1539" width="15.28515625" style="77" customWidth="1"/>
    <col min="1540" max="1540" width="18" style="77" customWidth="1"/>
    <col min="1541" max="1541" width="15.28515625" style="77" customWidth="1"/>
    <col min="1542" max="1542" width="16.140625" style="77" customWidth="1"/>
    <col min="1543" max="1543" width="14" style="77" customWidth="1"/>
    <col min="1544" max="1545" width="13.28515625" style="77" customWidth="1"/>
    <col min="1546" max="1546" width="16.7109375" style="77" customWidth="1"/>
    <col min="1547" max="1549" width="13.28515625" style="77" customWidth="1"/>
    <col min="1550" max="1550" width="21.7109375" style="77" customWidth="1"/>
    <col min="1551" max="1551" width="12.7109375" style="77" customWidth="1"/>
    <col min="1552" max="1552" width="12.85546875" style="77" customWidth="1"/>
    <col min="1553" max="1553" width="9.5703125" style="77" bestFit="1" customWidth="1"/>
    <col min="1554" max="1554" width="10.42578125" style="77" bestFit="1" customWidth="1"/>
    <col min="1555" max="1792" width="9.140625" style="77"/>
    <col min="1793" max="1793" width="6.28515625" style="77" customWidth="1"/>
    <col min="1794" max="1794" width="66" style="77" customWidth="1"/>
    <col min="1795" max="1795" width="15.28515625" style="77" customWidth="1"/>
    <col min="1796" max="1796" width="18" style="77" customWidth="1"/>
    <col min="1797" max="1797" width="15.28515625" style="77" customWidth="1"/>
    <col min="1798" max="1798" width="16.140625" style="77" customWidth="1"/>
    <col min="1799" max="1799" width="14" style="77" customWidth="1"/>
    <col min="1800" max="1801" width="13.28515625" style="77" customWidth="1"/>
    <col min="1802" max="1802" width="16.7109375" style="77" customWidth="1"/>
    <col min="1803" max="1805" width="13.28515625" style="77" customWidth="1"/>
    <col min="1806" max="1806" width="21.7109375" style="77" customWidth="1"/>
    <col min="1807" max="1807" width="12.7109375" style="77" customWidth="1"/>
    <col min="1808" max="1808" width="12.85546875" style="77" customWidth="1"/>
    <col min="1809" max="1809" width="9.5703125" style="77" bestFit="1" customWidth="1"/>
    <col min="1810" max="1810" width="10.42578125" style="77" bestFit="1" customWidth="1"/>
    <col min="1811" max="2048" width="9.140625" style="77"/>
    <col min="2049" max="2049" width="6.28515625" style="77" customWidth="1"/>
    <col min="2050" max="2050" width="66" style="77" customWidth="1"/>
    <col min="2051" max="2051" width="15.28515625" style="77" customWidth="1"/>
    <col min="2052" max="2052" width="18" style="77" customWidth="1"/>
    <col min="2053" max="2053" width="15.28515625" style="77" customWidth="1"/>
    <col min="2054" max="2054" width="16.140625" style="77" customWidth="1"/>
    <col min="2055" max="2055" width="14" style="77" customWidth="1"/>
    <col min="2056" max="2057" width="13.28515625" style="77" customWidth="1"/>
    <col min="2058" max="2058" width="16.7109375" style="77" customWidth="1"/>
    <col min="2059" max="2061" width="13.28515625" style="77" customWidth="1"/>
    <col min="2062" max="2062" width="21.7109375" style="77" customWidth="1"/>
    <col min="2063" max="2063" width="12.7109375" style="77" customWidth="1"/>
    <col min="2064" max="2064" width="12.85546875" style="77" customWidth="1"/>
    <col min="2065" max="2065" width="9.5703125" style="77" bestFit="1" customWidth="1"/>
    <col min="2066" max="2066" width="10.42578125" style="77" bestFit="1" customWidth="1"/>
    <col min="2067" max="2304" width="9.140625" style="77"/>
    <col min="2305" max="2305" width="6.28515625" style="77" customWidth="1"/>
    <col min="2306" max="2306" width="66" style="77" customWidth="1"/>
    <col min="2307" max="2307" width="15.28515625" style="77" customWidth="1"/>
    <col min="2308" max="2308" width="18" style="77" customWidth="1"/>
    <col min="2309" max="2309" width="15.28515625" style="77" customWidth="1"/>
    <col min="2310" max="2310" width="16.140625" style="77" customWidth="1"/>
    <col min="2311" max="2311" width="14" style="77" customWidth="1"/>
    <col min="2312" max="2313" width="13.28515625" style="77" customWidth="1"/>
    <col min="2314" max="2314" width="16.7109375" style="77" customWidth="1"/>
    <col min="2315" max="2317" width="13.28515625" style="77" customWidth="1"/>
    <col min="2318" max="2318" width="21.7109375" style="77" customWidth="1"/>
    <col min="2319" max="2319" width="12.7109375" style="77" customWidth="1"/>
    <col min="2320" max="2320" width="12.85546875" style="77" customWidth="1"/>
    <col min="2321" max="2321" width="9.5703125" style="77" bestFit="1" customWidth="1"/>
    <col min="2322" max="2322" width="10.42578125" style="77" bestFit="1" customWidth="1"/>
    <col min="2323" max="2560" width="9.140625" style="77"/>
    <col min="2561" max="2561" width="6.28515625" style="77" customWidth="1"/>
    <col min="2562" max="2562" width="66" style="77" customWidth="1"/>
    <col min="2563" max="2563" width="15.28515625" style="77" customWidth="1"/>
    <col min="2564" max="2564" width="18" style="77" customWidth="1"/>
    <col min="2565" max="2565" width="15.28515625" style="77" customWidth="1"/>
    <col min="2566" max="2566" width="16.140625" style="77" customWidth="1"/>
    <col min="2567" max="2567" width="14" style="77" customWidth="1"/>
    <col min="2568" max="2569" width="13.28515625" style="77" customWidth="1"/>
    <col min="2570" max="2570" width="16.7109375" style="77" customWidth="1"/>
    <col min="2571" max="2573" width="13.28515625" style="77" customWidth="1"/>
    <col min="2574" max="2574" width="21.7109375" style="77" customWidth="1"/>
    <col min="2575" max="2575" width="12.7109375" style="77" customWidth="1"/>
    <col min="2576" max="2576" width="12.85546875" style="77" customWidth="1"/>
    <col min="2577" max="2577" width="9.5703125" style="77" bestFit="1" customWidth="1"/>
    <col min="2578" max="2578" width="10.42578125" style="77" bestFit="1" customWidth="1"/>
    <col min="2579" max="2816" width="9.140625" style="77"/>
    <col min="2817" max="2817" width="6.28515625" style="77" customWidth="1"/>
    <col min="2818" max="2818" width="66" style="77" customWidth="1"/>
    <col min="2819" max="2819" width="15.28515625" style="77" customWidth="1"/>
    <col min="2820" max="2820" width="18" style="77" customWidth="1"/>
    <col min="2821" max="2821" width="15.28515625" style="77" customWidth="1"/>
    <col min="2822" max="2822" width="16.140625" style="77" customWidth="1"/>
    <col min="2823" max="2823" width="14" style="77" customWidth="1"/>
    <col min="2824" max="2825" width="13.28515625" style="77" customWidth="1"/>
    <col min="2826" max="2826" width="16.7109375" style="77" customWidth="1"/>
    <col min="2827" max="2829" width="13.28515625" style="77" customWidth="1"/>
    <col min="2830" max="2830" width="21.7109375" style="77" customWidth="1"/>
    <col min="2831" max="2831" width="12.7109375" style="77" customWidth="1"/>
    <col min="2832" max="2832" width="12.85546875" style="77" customWidth="1"/>
    <col min="2833" max="2833" width="9.5703125" style="77" bestFit="1" customWidth="1"/>
    <col min="2834" max="2834" width="10.42578125" style="77" bestFit="1" customWidth="1"/>
    <col min="2835" max="3072" width="9.140625" style="77"/>
    <col min="3073" max="3073" width="6.28515625" style="77" customWidth="1"/>
    <col min="3074" max="3074" width="66" style="77" customWidth="1"/>
    <col min="3075" max="3075" width="15.28515625" style="77" customWidth="1"/>
    <col min="3076" max="3076" width="18" style="77" customWidth="1"/>
    <col min="3077" max="3077" width="15.28515625" style="77" customWidth="1"/>
    <col min="3078" max="3078" width="16.140625" style="77" customWidth="1"/>
    <col min="3079" max="3079" width="14" style="77" customWidth="1"/>
    <col min="3080" max="3081" width="13.28515625" style="77" customWidth="1"/>
    <col min="3082" max="3082" width="16.7109375" style="77" customWidth="1"/>
    <col min="3083" max="3085" width="13.28515625" style="77" customWidth="1"/>
    <col min="3086" max="3086" width="21.7109375" style="77" customWidth="1"/>
    <col min="3087" max="3087" width="12.7109375" style="77" customWidth="1"/>
    <col min="3088" max="3088" width="12.85546875" style="77" customWidth="1"/>
    <col min="3089" max="3089" width="9.5703125" style="77" bestFit="1" customWidth="1"/>
    <col min="3090" max="3090" width="10.42578125" style="77" bestFit="1" customWidth="1"/>
    <col min="3091" max="3328" width="9.140625" style="77"/>
    <col min="3329" max="3329" width="6.28515625" style="77" customWidth="1"/>
    <col min="3330" max="3330" width="66" style="77" customWidth="1"/>
    <col min="3331" max="3331" width="15.28515625" style="77" customWidth="1"/>
    <col min="3332" max="3332" width="18" style="77" customWidth="1"/>
    <col min="3333" max="3333" width="15.28515625" style="77" customWidth="1"/>
    <col min="3334" max="3334" width="16.140625" style="77" customWidth="1"/>
    <col min="3335" max="3335" width="14" style="77" customWidth="1"/>
    <col min="3336" max="3337" width="13.28515625" style="77" customWidth="1"/>
    <col min="3338" max="3338" width="16.7109375" style="77" customWidth="1"/>
    <col min="3339" max="3341" width="13.28515625" style="77" customWidth="1"/>
    <col min="3342" max="3342" width="21.7109375" style="77" customWidth="1"/>
    <col min="3343" max="3343" width="12.7109375" style="77" customWidth="1"/>
    <col min="3344" max="3344" width="12.85546875" style="77" customWidth="1"/>
    <col min="3345" max="3345" width="9.5703125" style="77" bestFit="1" customWidth="1"/>
    <col min="3346" max="3346" width="10.42578125" style="77" bestFit="1" customWidth="1"/>
    <col min="3347" max="3584" width="9.140625" style="77"/>
    <col min="3585" max="3585" width="6.28515625" style="77" customWidth="1"/>
    <col min="3586" max="3586" width="66" style="77" customWidth="1"/>
    <col min="3587" max="3587" width="15.28515625" style="77" customWidth="1"/>
    <col min="3588" max="3588" width="18" style="77" customWidth="1"/>
    <col min="3589" max="3589" width="15.28515625" style="77" customWidth="1"/>
    <col min="3590" max="3590" width="16.140625" style="77" customWidth="1"/>
    <col min="3591" max="3591" width="14" style="77" customWidth="1"/>
    <col min="3592" max="3593" width="13.28515625" style="77" customWidth="1"/>
    <col min="3594" max="3594" width="16.7109375" style="77" customWidth="1"/>
    <col min="3595" max="3597" width="13.28515625" style="77" customWidth="1"/>
    <col min="3598" max="3598" width="21.7109375" style="77" customWidth="1"/>
    <col min="3599" max="3599" width="12.7109375" style="77" customWidth="1"/>
    <col min="3600" max="3600" width="12.85546875" style="77" customWidth="1"/>
    <col min="3601" max="3601" width="9.5703125" style="77" bestFit="1" customWidth="1"/>
    <col min="3602" max="3602" width="10.42578125" style="77" bestFit="1" customWidth="1"/>
    <col min="3603" max="3840" width="9.140625" style="77"/>
    <col min="3841" max="3841" width="6.28515625" style="77" customWidth="1"/>
    <col min="3842" max="3842" width="66" style="77" customWidth="1"/>
    <col min="3843" max="3843" width="15.28515625" style="77" customWidth="1"/>
    <col min="3844" max="3844" width="18" style="77" customWidth="1"/>
    <col min="3845" max="3845" width="15.28515625" style="77" customWidth="1"/>
    <col min="3846" max="3846" width="16.140625" style="77" customWidth="1"/>
    <col min="3847" max="3847" width="14" style="77" customWidth="1"/>
    <col min="3848" max="3849" width="13.28515625" style="77" customWidth="1"/>
    <col min="3850" max="3850" width="16.7109375" style="77" customWidth="1"/>
    <col min="3851" max="3853" width="13.28515625" style="77" customWidth="1"/>
    <col min="3854" max="3854" width="21.7109375" style="77" customWidth="1"/>
    <col min="3855" max="3855" width="12.7109375" style="77" customWidth="1"/>
    <col min="3856" max="3856" width="12.85546875" style="77" customWidth="1"/>
    <col min="3857" max="3857" width="9.5703125" style="77" bestFit="1" customWidth="1"/>
    <col min="3858" max="3858" width="10.42578125" style="77" bestFit="1" customWidth="1"/>
    <col min="3859" max="4096" width="9.140625" style="77"/>
    <col min="4097" max="4097" width="6.28515625" style="77" customWidth="1"/>
    <col min="4098" max="4098" width="66" style="77" customWidth="1"/>
    <col min="4099" max="4099" width="15.28515625" style="77" customWidth="1"/>
    <col min="4100" max="4100" width="18" style="77" customWidth="1"/>
    <col min="4101" max="4101" width="15.28515625" style="77" customWidth="1"/>
    <col min="4102" max="4102" width="16.140625" style="77" customWidth="1"/>
    <col min="4103" max="4103" width="14" style="77" customWidth="1"/>
    <col min="4104" max="4105" width="13.28515625" style="77" customWidth="1"/>
    <col min="4106" max="4106" width="16.7109375" style="77" customWidth="1"/>
    <col min="4107" max="4109" width="13.28515625" style="77" customWidth="1"/>
    <col min="4110" max="4110" width="21.7109375" style="77" customWidth="1"/>
    <col min="4111" max="4111" width="12.7109375" style="77" customWidth="1"/>
    <col min="4112" max="4112" width="12.85546875" style="77" customWidth="1"/>
    <col min="4113" max="4113" width="9.5703125" style="77" bestFit="1" customWidth="1"/>
    <col min="4114" max="4114" width="10.42578125" style="77" bestFit="1" customWidth="1"/>
    <col min="4115" max="4352" width="9.140625" style="77"/>
    <col min="4353" max="4353" width="6.28515625" style="77" customWidth="1"/>
    <col min="4354" max="4354" width="66" style="77" customWidth="1"/>
    <col min="4355" max="4355" width="15.28515625" style="77" customWidth="1"/>
    <col min="4356" max="4356" width="18" style="77" customWidth="1"/>
    <col min="4357" max="4357" width="15.28515625" style="77" customWidth="1"/>
    <col min="4358" max="4358" width="16.140625" style="77" customWidth="1"/>
    <col min="4359" max="4359" width="14" style="77" customWidth="1"/>
    <col min="4360" max="4361" width="13.28515625" style="77" customWidth="1"/>
    <col min="4362" max="4362" width="16.7109375" style="77" customWidth="1"/>
    <col min="4363" max="4365" width="13.28515625" style="77" customWidth="1"/>
    <col min="4366" max="4366" width="21.7109375" style="77" customWidth="1"/>
    <col min="4367" max="4367" width="12.7109375" style="77" customWidth="1"/>
    <col min="4368" max="4368" width="12.85546875" style="77" customWidth="1"/>
    <col min="4369" max="4369" width="9.5703125" style="77" bestFit="1" customWidth="1"/>
    <col min="4370" max="4370" width="10.42578125" style="77" bestFit="1" customWidth="1"/>
    <col min="4371" max="4608" width="9.140625" style="77"/>
    <col min="4609" max="4609" width="6.28515625" style="77" customWidth="1"/>
    <col min="4610" max="4610" width="66" style="77" customWidth="1"/>
    <col min="4611" max="4611" width="15.28515625" style="77" customWidth="1"/>
    <col min="4612" max="4612" width="18" style="77" customWidth="1"/>
    <col min="4613" max="4613" width="15.28515625" style="77" customWidth="1"/>
    <col min="4614" max="4614" width="16.140625" style="77" customWidth="1"/>
    <col min="4615" max="4615" width="14" style="77" customWidth="1"/>
    <col min="4616" max="4617" width="13.28515625" style="77" customWidth="1"/>
    <col min="4618" max="4618" width="16.7109375" style="77" customWidth="1"/>
    <col min="4619" max="4621" width="13.28515625" style="77" customWidth="1"/>
    <col min="4622" max="4622" width="21.7109375" style="77" customWidth="1"/>
    <col min="4623" max="4623" width="12.7109375" style="77" customWidth="1"/>
    <col min="4624" max="4624" width="12.85546875" style="77" customWidth="1"/>
    <col min="4625" max="4625" width="9.5703125" style="77" bestFit="1" customWidth="1"/>
    <col min="4626" max="4626" width="10.42578125" style="77" bestFit="1" customWidth="1"/>
    <col min="4627" max="4864" width="9.140625" style="77"/>
    <col min="4865" max="4865" width="6.28515625" style="77" customWidth="1"/>
    <col min="4866" max="4866" width="66" style="77" customWidth="1"/>
    <col min="4867" max="4867" width="15.28515625" style="77" customWidth="1"/>
    <col min="4868" max="4868" width="18" style="77" customWidth="1"/>
    <col min="4869" max="4869" width="15.28515625" style="77" customWidth="1"/>
    <col min="4870" max="4870" width="16.140625" style="77" customWidth="1"/>
    <col min="4871" max="4871" width="14" style="77" customWidth="1"/>
    <col min="4872" max="4873" width="13.28515625" style="77" customWidth="1"/>
    <col min="4874" max="4874" width="16.7109375" style="77" customWidth="1"/>
    <col min="4875" max="4877" width="13.28515625" style="77" customWidth="1"/>
    <col min="4878" max="4878" width="21.7109375" style="77" customWidth="1"/>
    <col min="4879" max="4879" width="12.7109375" style="77" customWidth="1"/>
    <col min="4880" max="4880" width="12.85546875" style="77" customWidth="1"/>
    <col min="4881" max="4881" width="9.5703125" style="77" bestFit="1" customWidth="1"/>
    <col min="4882" max="4882" width="10.42578125" style="77" bestFit="1" customWidth="1"/>
    <col min="4883" max="5120" width="9.140625" style="77"/>
    <col min="5121" max="5121" width="6.28515625" style="77" customWidth="1"/>
    <col min="5122" max="5122" width="66" style="77" customWidth="1"/>
    <col min="5123" max="5123" width="15.28515625" style="77" customWidth="1"/>
    <col min="5124" max="5124" width="18" style="77" customWidth="1"/>
    <col min="5125" max="5125" width="15.28515625" style="77" customWidth="1"/>
    <col min="5126" max="5126" width="16.140625" style="77" customWidth="1"/>
    <col min="5127" max="5127" width="14" style="77" customWidth="1"/>
    <col min="5128" max="5129" width="13.28515625" style="77" customWidth="1"/>
    <col min="5130" max="5130" width="16.7109375" style="77" customWidth="1"/>
    <col min="5131" max="5133" width="13.28515625" style="77" customWidth="1"/>
    <col min="5134" max="5134" width="21.7109375" style="77" customWidth="1"/>
    <col min="5135" max="5135" width="12.7109375" style="77" customWidth="1"/>
    <col min="5136" max="5136" width="12.85546875" style="77" customWidth="1"/>
    <col min="5137" max="5137" width="9.5703125" style="77" bestFit="1" customWidth="1"/>
    <col min="5138" max="5138" width="10.42578125" style="77" bestFit="1" customWidth="1"/>
    <col min="5139" max="5376" width="9.140625" style="77"/>
    <col min="5377" max="5377" width="6.28515625" style="77" customWidth="1"/>
    <col min="5378" max="5378" width="66" style="77" customWidth="1"/>
    <col min="5379" max="5379" width="15.28515625" style="77" customWidth="1"/>
    <col min="5380" max="5380" width="18" style="77" customWidth="1"/>
    <col min="5381" max="5381" width="15.28515625" style="77" customWidth="1"/>
    <col min="5382" max="5382" width="16.140625" style="77" customWidth="1"/>
    <col min="5383" max="5383" width="14" style="77" customWidth="1"/>
    <col min="5384" max="5385" width="13.28515625" style="77" customWidth="1"/>
    <col min="5386" max="5386" width="16.7109375" style="77" customWidth="1"/>
    <col min="5387" max="5389" width="13.28515625" style="77" customWidth="1"/>
    <col min="5390" max="5390" width="21.7109375" style="77" customWidth="1"/>
    <col min="5391" max="5391" width="12.7109375" style="77" customWidth="1"/>
    <col min="5392" max="5392" width="12.85546875" style="77" customWidth="1"/>
    <col min="5393" max="5393" width="9.5703125" style="77" bestFit="1" customWidth="1"/>
    <col min="5394" max="5394" width="10.42578125" style="77" bestFit="1" customWidth="1"/>
    <col min="5395" max="5632" width="9.140625" style="77"/>
    <col min="5633" max="5633" width="6.28515625" style="77" customWidth="1"/>
    <col min="5634" max="5634" width="66" style="77" customWidth="1"/>
    <col min="5635" max="5635" width="15.28515625" style="77" customWidth="1"/>
    <col min="5636" max="5636" width="18" style="77" customWidth="1"/>
    <col min="5637" max="5637" width="15.28515625" style="77" customWidth="1"/>
    <col min="5638" max="5638" width="16.140625" style="77" customWidth="1"/>
    <col min="5639" max="5639" width="14" style="77" customWidth="1"/>
    <col min="5640" max="5641" width="13.28515625" style="77" customWidth="1"/>
    <col min="5642" max="5642" width="16.7109375" style="77" customWidth="1"/>
    <col min="5643" max="5645" width="13.28515625" style="77" customWidth="1"/>
    <col min="5646" max="5646" width="21.7109375" style="77" customWidth="1"/>
    <col min="5647" max="5647" width="12.7109375" style="77" customWidth="1"/>
    <col min="5648" max="5648" width="12.85546875" style="77" customWidth="1"/>
    <col min="5649" max="5649" width="9.5703125" style="77" bestFit="1" customWidth="1"/>
    <col min="5650" max="5650" width="10.42578125" style="77" bestFit="1" customWidth="1"/>
    <col min="5651" max="5888" width="9.140625" style="77"/>
    <col min="5889" max="5889" width="6.28515625" style="77" customWidth="1"/>
    <col min="5890" max="5890" width="66" style="77" customWidth="1"/>
    <col min="5891" max="5891" width="15.28515625" style="77" customWidth="1"/>
    <col min="5892" max="5892" width="18" style="77" customWidth="1"/>
    <col min="5893" max="5893" width="15.28515625" style="77" customWidth="1"/>
    <col min="5894" max="5894" width="16.140625" style="77" customWidth="1"/>
    <col min="5895" max="5895" width="14" style="77" customWidth="1"/>
    <col min="5896" max="5897" width="13.28515625" style="77" customWidth="1"/>
    <col min="5898" max="5898" width="16.7109375" style="77" customWidth="1"/>
    <col min="5899" max="5901" width="13.28515625" style="77" customWidth="1"/>
    <col min="5902" max="5902" width="21.7109375" style="77" customWidth="1"/>
    <col min="5903" max="5903" width="12.7109375" style="77" customWidth="1"/>
    <col min="5904" max="5904" width="12.85546875" style="77" customWidth="1"/>
    <col min="5905" max="5905" width="9.5703125" style="77" bestFit="1" customWidth="1"/>
    <col min="5906" max="5906" width="10.42578125" style="77" bestFit="1" customWidth="1"/>
    <col min="5907" max="6144" width="9.140625" style="77"/>
    <col min="6145" max="6145" width="6.28515625" style="77" customWidth="1"/>
    <col min="6146" max="6146" width="66" style="77" customWidth="1"/>
    <col min="6147" max="6147" width="15.28515625" style="77" customWidth="1"/>
    <col min="6148" max="6148" width="18" style="77" customWidth="1"/>
    <col min="6149" max="6149" width="15.28515625" style="77" customWidth="1"/>
    <col min="6150" max="6150" width="16.140625" style="77" customWidth="1"/>
    <col min="6151" max="6151" width="14" style="77" customWidth="1"/>
    <col min="6152" max="6153" width="13.28515625" style="77" customWidth="1"/>
    <col min="6154" max="6154" width="16.7109375" style="77" customWidth="1"/>
    <col min="6155" max="6157" width="13.28515625" style="77" customWidth="1"/>
    <col min="6158" max="6158" width="21.7109375" style="77" customWidth="1"/>
    <col min="6159" max="6159" width="12.7109375" style="77" customWidth="1"/>
    <col min="6160" max="6160" width="12.85546875" style="77" customWidth="1"/>
    <col min="6161" max="6161" width="9.5703125" style="77" bestFit="1" customWidth="1"/>
    <col min="6162" max="6162" width="10.42578125" style="77" bestFit="1" customWidth="1"/>
    <col min="6163" max="6400" width="9.140625" style="77"/>
    <col min="6401" max="6401" width="6.28515625" style="77" customWidth="1"/>
    <col min="6402" max="6402" width="66" style="77" customWidth="1"/>
    <col min="6403" max="6403" width="15.28515625" style="77" customWidth="1"/>
    <col min="6404" max="6404" width="18" style="77" customWidth="1"/>
    <col min="6405" max="6405" width="15.28515625" style="77" customWidth="1"/>
    <col min="6406" max="6406" width="16.140625" style="77" customWidth="1"/>
    <col min="6407" max="6407" width="14" style="77" customWidth="1"/>
    <col min="6408" max="6409" width="13.28515625" style="77" customWidth="1"/>
    <col min="6410" max="6410" width="16.7109375" style="77" customWidth="1"/>
    <col min="6411" max="6413" width="13.28515625" style="77" customWidth="1"/>
    <col min="6414" max="6414" width="21.7109375" style="77" customWidth="1"/>
    <col min="6415" max="6415" width="12.7109375" style="77" customWidth="1"/>
    <col min="6416" max="6416" width="12.85546875" style="77" customWidth="1"/>
    <col min="6417" max="6417" width="9.5703125" style="77" bestFit="1" customWidth="1"/>
    <col min="6418" max="6418" width="10.42578125" style="77" bestFit="1" customWidth="1"/>
    <col min="6419" max="6656" width="9.140625" style="77"/>
    <col min="6657" max="6657" width="6.28515625" style="77" customWidth="1"/>
    <col min="6658" max="6658" width="66" style="77" customWidth="1"/>
    <col min="6659" max="6659" width="15.28515625" style="77" customWidth="1"/>
    <col min="6660" max="6660" width="18" style="77" customWidth="1"/>
    <col min="6661" max="6661" width="15.28515625" style="77" customWidth="1"/>
    <col min="6662" max="6662" width="16.140625" style="77" customWidth="1"/>
    <col min="6663" max="6663" width="14" style="77" customWidth="1"/>
    <col min="6664" max="6665" width="13.28515625" style="77" customWidth="1"/>
    <col min="6666" max="6666" width="16.7109375" style="77" customWidth="1"/>
    <col min="6667" max="6669" width="13.28515625" style="77" customWidth="1"/>
    <col min="6670" max="6670" width="21.7109375" style="77" customWidth="1"/>
    <col min="6671" max="6671" width="12.7109375" style="77" customWidth="1"/>
    <col min="6672" max="6672" width="12.85546875" style="77" customWidth="1"/>
    <col min="6673" max="6673" width="9.5703125" style="77" bestFit="1" customWidth="1"/>
    <col min="6674" max="6674" width="10.42578125" style="77" bestFit="1" customWidth="1"/>
    <col min="6675" max="6912" width="9.140625" style="77"/>
    <col min="6913" max="6913" width="6.28515625" style="77" customWidth="1"/>
    <col min="6914" max="6914" width="66" style="77" customWidth="1"/>
    <col min="6915" max="6915" width="15.28515625" style="77" customWidth="1"/>
    <col min="6916" max="6916" width="18" style="77" customWidth="1"/>
    <col min="6917" max="6917" width="15.28515625" style="77" customWidth="1"/>
    <col min="6918" max="6918" width="16.140625" style="77" customWidth="1"/>
    <col min="6919" max="6919" width="14" style="77" customWidth="1"/>
    <col min="6920" max="6921" width="13.28515625" style="77" customWidth="1"/>
    <col min="6922" max="6922" width="16.7109375" style="77" customWidth="1"/>
    <col min="6923" max="6925" width="13.28515625" style="77" customWidth="1"/>
    <col min="6926" max="6926" width="21.7109375" style="77" customWidth="1"/>
    <col min="6927" max="6927" width="12.7109375" style="77" customWidth="1"/>
    <col min="6928" max="6928" width="12.85546875" style="77" customWidth="1"/>
    <col min="6929" max="6929" width="9.5703125" style="77" bestFit="1" customWidth="1"/>
    <col min="6930" max="6930" width="10.42578125" style="77" bestFit="1" customWidth="1"/>
    <col min="6931" max="7168" width="9.140625" style="77"/>
    <col min="7169" max="7169" width="6.28515625" style="77" customWidth="1"/>
    <col min="7170" max="7170" width="66" style="77" customWidth="1"/>
    <col min="7171" max="7171" width="15.28515625" style="77" customWidth="1"/>
    <col min="7172" max="7172" width="18" style="77" customWidth="1"/>
    <col min="7173" max="7173" width="15.28515625" style="77" customWidth="1"/>
    <col min="7174" max="7174" width="16.140625" style="77" customWidth="1"/>
    <col min="7175" max="7175" width="14" style="77" customWidth="1"/>
    <col min="7176" max="7177" width="13.28515625" style="77" customWidth="1"/>
    <col min="7178" max="7178" width="16.7109375" style="77" customWidth="1"/>
    <col min="7179" max="7181" width="13.28515625" style="77" customWidth="1"/>
    <col min="7182" max="7182" width="21.7109375" style="77" customWidth="1"/>
    <col min="7183" max="7183" width="12.7109375" style="77" customWidth="1"/>
    <col min="7184" max="7184" width="12.85546875" style="77" customWidth="1"/>
    <col min="7185" max="7185" width="9.5703125" style="77" bestFit="1" customWidth="1"/>
    <col min="7186" max="7186" width="10.42578125" style="77" bestFit="1" customWidth="1"/>
    <col min="7187" max="7424" width="9.140625" style="77"/>
    <col min="7425" max="7425" width="6.28515625" style="77" customWidth="1"/>
    <col min="7426" max="7426" width="66" style="77" customWidth="1"/>
    <col min="7427" max="7427" width="15.28515625" style="77" customWidth="1"/>
    <col min="7428" max="7428" width="18" style="77" customWidth="1"/>
    <col min="7429" max="7429" width="15.28515625" style="77" customWidth="1"/>
    <col min="7430" max="7430" width="16.140625" style="77" customWidth="1"/>
    <col min="7431" max="7431" width="14" style="77" customWidth="1"/>
    <col min="7432" max="7433" width="13.28515625" style="77" customWidth="1"/>
    <col min="7434" max="7434" width="16.7109375" style="77" customWidth="1"/>
    <col min="7435" max="7437" width="13.28515625" style="77" customWidth="1"/>
    <col min="7438" max="7438" width="21.7109375" style="77" customWidth="1"/>
    <col min="7439" max="7439" width="12.7109375" style="77" customWidth="1"/>
    <col min="7440" max="7440" width="12.85546875" style="77" customWidth="1"/>
    <col min="7441" max="7441" width="9.5703125" style="77" bestFit="1" customWidth="1"/>
    <col min="7442" max="7442" width="10.42578125" style="77" bestFit="1" customWidth="1"/>
    <col min="7443" max="7680" width="9.140625" style="77"/>
    <col min="7681" max="7681" width="6.28515625" style="77" customWidth="1"/>
    <col min="7682" max="7682" width="66" style="77" customWidth="1"/>
    <col min="7683" max="7683" width="15.28515625" style="77" customWidth="1"/>
    <col min="7684" max="7684" width="18" style="77" customWidth="1"/>
    <col min="7685" max="7685" width="15.28515625" style="77" customWidth="1"/>
    <col min="7686" max="7686" width="16.140625" style="77" customWidth="1"/>
    <col min="7687" max="7687" width="14" style="77" customWidth="1"/>
    <col min="7688" max="7689" width="13.28515625" style="77" customWidth="1"/>
    <col min="7690" max="7690" width="16.7109375" style="77" customWidth="1"/>
    <col min="7691" max="7693" width="13.28515625" style="77" customWidth="1"/>
    <col min="7694" max="7694" width="21.7109375" style="77" customWidth="1"/>
    <col min="7695" max="7695" width="12.7109375" style="77" customWidth="1"/>
    <col min="7696" max="7696" width="12.85546875" style="77" customWidth="1"/>
    <col min="7697" max="7697" width="9.5703125" style="77" bestFit="1" customWidth="1"/>
    <col min="7698" max="7698" width="10.42578125" style="77" bestFit="1" customWidth="1"/>
    <col min="7699" max="7936" width="9.140625" style="77"/>
    <col min="7937" max="7937" width="6.28515625" style="77" customWidth="1"/>
    <col min="7938" max="7938" width="66" style="77" customWidth="1"/>
    <col min="7939" max="7939" width="15.28515625" style="77" customWidth="1"/>
    <col min="7940" max="7940" width="18" style="77" customWidth="1"/>
    <col min="7941" max="7941" width="15.28515625" style="77" customWidth="1"/>
    <col min="7942" max="7942" width="16.140625" style="77" customWidth="1"/>
    <col min="7943" max="7943" width="14" style="77" customWidth="1"/>
    <col min="7944" max="7945" width="13.28515625" style="77" customWidth="1"/>
    <col min="7946" max="7946" width="16.7109375" style="77" customWidth="1"/>
    <col min="7947" max="7949" width="13.28515625" style="77" customWidth="1"/>
    <col min="7950" max="7950" width="21.7109375" style="77" customWidth="1"/>
    <col min="7951" max="7951" width="12.7109375" style="77" customWidth="1"/>
    <col min="7952" max="7952" width="12.85546875" style="77" customWidth="1"/>
    <col min="7953" max="7953" width="9.5703125" style="77" bestFit="1" customWidth="1"/>
    <col min="7954" max="7954" width="10.42578125" style="77" bestFit="1" customWidth="1"/>
    <col min="7955" max="8192" width="9.140625" style="77"/>
    <col min="8193" max="8193" width="6.28515625" style="77" customWidth="1"/>
    <col min="8194" max="8194" width="66" style="77" customWidth="1"/>
    <col min="8195" max="8195" width="15.28515625" style="77" customWidth="1"/>
    <col min="8196" max="8196" width="18" style="77" customWidth="1"/>
    <col min="8197" max="8197" width="15.28515625" style="77" customWidth="1"/>
    <col min="8198" max="8198" width="16.140625" style="77" customWidth="1"/>
    <col min="8199" max="8199" width="14" style="77" customWidth="1"/>
    <col min="8200" max="8201" width="13.28515625" style="77" customWidth="1"/>
    <col min="8202" max="8202" width="16.7109375" style="77" customWidth="1"/>
    <col min="8203" max="8205" width="13.28515625" style="77" customWidth="1"/>
    <col min="8206" max="8206" width="21.7109375" style="77" customWidth="1"/>
    <col min="8207" max="8207" width="12.7109375" style="77" customWidth="1"/>
    <col min="8208" max="8208" width="12.85546875" style="77" customWidth="1"/>
    <col min="8209" max="8209" width="9.5703125" style="77" bestFit="1" customWidth="1"/>
    <col min="8210" max="8210" width="10.42578125" style="77" bestFit="1" customWidth="1"/>
    <col min="8211" max="8448" width="9.140625" style="77"/>
    <col min="8449" max="8449" width="6.28515625" style="77" customWidth="1"/>
    <col min="8450" max="8450" width="66" style="77" customWidth="1"/>
    <col min="8451" max="8451" width="15.28515625" style="77" customWidth="1"/>
    <col min="8452" max="8452" width="18" style="77" customWidth="1"/>
    <col min="8453" max="8453" width="15.28515625" style="77" customWidth="1"/>
    <col min="8454" max="8454" width="16.140625" style="77" customWidth="1"/>
    <col min="8455" max="8455" width="14" style="77" customWidth="1"/>
    <col min="8456" max="8457" width="13.28515625" style="77" customWidth="1"/>
    <col min="8458" max="8458" width="16.7109375" style="77" customWidth="1"/>
    <col min="8459" max="8461" width="13.28515625" style="77" customWidth="1"/>
    <col min="8462" max="8462" width="21.7109375" style="77" customWidth="1"/>
    <col min="8463" max="8463" width="12.7109375" style="77" customWidth="1"/>
    <col min="8464" max="8464" width="12.85546875" style="77" customWidth="1"/>
    <col min="8465" max="8465" width="9.5703125" style="77" bestFit="1" customWidth="1"/>
    <col min="8466" max="8466" width="10.42578125" style="77" bestFit="1" customWidth="1"/>
    <col min="8467" max="8704" width="9.140625" style="77"/>
    <col min="8705" max="8705" width="6.28515625" style="77" customWidth="1"/>
    <col min="8706" max="8706" width="66" style="77" customWidth="1"/>
    <col min="8707" max="8707" width="15.28515625" style="77" customWidth="1"/>
    <col min="8708" max="8708" width="18" style="77" customWidth="1"/>
    <col min="8709" max="8709" width="15.28515625" style="77" customWidth="1"/>
    <col min="8710" max="8710" width="16.140625" style="77" customWidth="1"/>
    <col min="8711" max="8711" width="14" style="77" customWidth="1"/>
    <col min="8712" max="8713" width="13.28515625" style="77" customWidth="1"/>
    <col min="8714" max="8714" width="16.7109375" style="77" customWidth="1"/>
    <col min="8715" max="8717" width="13.28515625" style="77" customWidth="1"/>
    <col min="8718" max="8718" width="21.7109375" style="77" customWidth="1"/>
    <col min="8719" max="8719" width="12.7109375" style="77" customWidth="1"/>
    <col min="8720" max="8720" width="12.85546875" style="77" customWidth="1"/>
    <col min="8721" max="8721" width="9.5703125" style="77" bestFit="1" customWidth="1"/>
    <col min="8722" max="8722" width="10.42578125" style="77" bestFit="1" customWidth="1"/>
    <col min="8723" max="8960" width="9.140625" style="77"/>
    <col min="8961" max="8961" width="6.28515625" style="77" customWidth="1"/>
    <col min="8962" max="8962" width="66" style="77" customWidth="1"/>
    <col min="8963" max="8963" width="15.28515625" style="77" customWidth="1"/>
    <col min="8964" max="8964" width="18" style="77" customWidth="1"/>
    <col min="8965" max="8965" width="15.28515625" style="77" customWidth="1"/>
    <col min="8966" max="8966" width="16.140625" style="77" customWidth="1"/>
    <col min="8967" max="8967" width="14" style="77" customWidth="1"/>
    <col min="8968" max="8969" width="13.28515625" style="77" customWidth="1"/>
    <col min="8970" max="8970" width="16.7109375" style="77" customWidth="1"/>
    <col min="8971" max="8973" width="13.28515625" style="77" customWidth="1"/>
    <col min="8974" max="8974" width="21.7109375" style="77" customWidth="1"/>
    <col min="8975" max="8975" width="12.7109375" style="77" customWidth="1"/>
    <col min="8976" max="8976" width="12.85546875" style="77" customWidth="1"/>
    <col min="8977" max="8977" width="9.5703125" style="77" bestFit="1" customWidth="1"/>
    <col min="8978" max="8978" width="10.42578125" style="77" bestFit="1" customWidth="1"/>
    <col min="8979" max="9216" width="9.140625" style="77"/>
    <col min="9217" max="9217" width="6.28515625" style="77" customWidth="1"/>
    <col min="9218" max="9218" width="66" style="77" customWidth="1"/>
    <col min="9219" max="9219" width="15.28515625" style="77" customWidth="1"/>
    <col min="9220" max="9220" width="18" style="77" customWidth="1"/>
    <col min="9221" max="9221" width="15.28515625" style="77" customWidth="1"/>
    <col min="9222" max="9222" width="16.140625" style="77" customWidth="1"/>
    <col min="9223" max="9223" width="14" style="77" customWidth="1"/>
    <col min="9224" max="9225" width="13.28515625" style="77" customWidth="1"/>
    <col min="9226" max="9226" width="16.7109375" style="77" customWidth="1"/>
    <col min="9227" max="9229" width="13.28515625" style="77" customWidth="1"/>
    <col min="9230" max="9230" width="21.7109375" style="77" customWidth="1"/>
    <col min="9231" max="9231" width="12.7109375" style="77" customWidth="1"/>
    <col min="9232" max="9232" width="12.85546875" style="77" customWidth="1"/>
    <col min="9233" max="9233" width="9.5703125" style="77" bestFit="1" customWidth="1"/>
    <col min="9234" max="9234" width="10.42578125" style="77" bestFit="1" customWidth="1"/>
    <col min="9235" max="9472" width="9.140625" style="77"/>
    <col min="9473" max="9473" width="6.28515625" style="77" customWidth="1"/>
    <col min="9474" max="9474" width="66" style="77" customWidth="1"/>
    <col min="9475" max="9475" width="15.28515625" style="77" customWidth="1"/>
    <col min="9476" max="9476" width="18" style="77" customWidth="1"/>
    <col min="9477" max="9477" width="15.28515625" style="77" customWidth="1"/>
    <col min="9478" max="9478" width="16.140625" style="77" customWidth="1"/>
    <col min="9479" max="9479" width="14" style="77" customWidth="1"/>
    <col min="9480" max="9481" width="13.28515625" style="77" customWidth="1"/>
    <col min="9482" max="9482" width="16.7109375" style="77" customWidth="1"/>
    <col min="9483" max="9485" width="13.28515625" style="77" customWidth="1"/>
    <col min="9486" max="9486" width="21.7109375" style="77" customWidth="1"/>
    <col min="9487" max="9487" width="12.7109375" style="77" customWidth="1"/>
    <col min="9488" max="9488" width="12.85546875" style="77" customWidth="1"/>
    <col min="9489" max="9489" width="9.5703125" style="77" bestFit="1" customWidth="1"/>
    <col min="9490" max="9490" width="10.42578125" style="77" bestFit="1" customWidth="1"/>
    <col min="9491" max="9728" width="9.140625" style="77"/>
    <col min="9729" max="9729" width="6.28515625" style="77" customWidth="1"/>
    <col min="9730" max="9730" width="66" style="77" customWidth="1"/>
    <col min="9731" max="9731" width="15.28515625" style="77" customWidth="1"/>
    <col min="9732" max="9732" width="18" style="77" customWidth="1"/>
    <col min="9733" max="9733" width="15.28515625" style="77" customWidth="1"/>
    <col min="9734" max="9734" width="16.140625" style="77" customWidth="1"/>
    <col min="9735" max="9735" width="14" style="77" customWidth="1"/>
    <col min="9736" max="9737" width="13.28515625" style="77" customWidth="1"/>
    <col min="9738" max="9738" width="16.7109375" style="77" customWidth="1"/>
    <col min="9739" max="9741" width="13.28515625" style="77" customWidth="1"/>
    <col min="9742" max="9742" width="21.7109375" style="77" customWidth="1"/>
    <col min="9743" max="9743" width="12.7109375" style="77" customWidth="1"/>
    <col min="9744" max="9744" width="12.85546875" style="77" customWidth="1"/>
    <col min="9745" max="9745" width="9.5703125" style="77" bestFit="1" customWidth="1"/>
    <col min="9746" max="9746" width="10.42578125" style="77" bestFit="1" customWidth="1"/>
    <col min="9747" max="9984" width="9.140625" style="77"/>
    <col min="9985" max="9985" width="6.28515625" style="77" customWidth="1"/>
    <col min="9986" max="9986" width="66" style="77" customWidth="1"/>
    <col min="9987" max="9987" width="15.28515625" style="77" customWidth="1"/>
    <col min="9988" max="9988" width="18" style="77" customWidth="1"/>
    <col min="9989" max="9989" width="15.28515625" style="77" customWidth="1"/>
    <col min="9990" max="9990" width="16.140625" style="77" customWidth="1"/>
    <col min="9991" max="9991" width="14" style="77" customWidth="1"/>
    <col min="9992" max="9993" width="13.28515625" style="77" customWidth="1"/>
    <col min="9994" max="9994" width="16.7109375" style="77" customWidth="1"/>
    <col min="9995" max="9997" width="13.28515625" style="77" customWidth="1"/>
    <col min="9998" max="9998" width="21.7109375" style="77" customWidth="1"/>
    <col min="9999" max="9999" width="12.7109375" style="77" customWidth="1"/>
    <col min="10000" max="10000" width="12.85546875" style="77" customWidth="1"/>
    <col min="10001" max="10001" width="9.5703125" style="77" bestFit="1" customWidth="1"/>
    <col min="10002" max="10002" width="10.42578125" style="77" bestFit="1" customWidth="1"/>
    <col min="10003" max="10240" width="9.140625" style="77"/>
    <col min="10241" max="10241" width="6.28515625" style="77" customWidth="1"/>
    <col min="10242" max="10242" width="66" style="77" customWidth="1"/>
    <col min="10243" max="10243" width="15.28515625" style="77" customWidth="1"/>
    <col min="10244" max="10244" width="18" style="77" customWidth="1"/>
    <col min="10245" max="10245" width="15.28515625" style="77" customWidth="1"/>
    <col min="10246" max="10246" width="16.140625" style="77" customWidth="1"/>
    <col min="10247" max="10247" width="14" style="77" customWidth="1"/>
    <col min="10248" max="10249" width="13.28515625" style="77" customWidth="1"/>
    <col min="10250" max="10250" width="16.7109375" style="77" customWidth="1"/>
    <col min="10251" max="10253" width="13.28515625" style="77" customWidth="1"/>
    <col min="10254" max="10254" width="21.7109375" style="77" customWidth="1"/>
    <col min="10255" max="10255" width="12.7109375" style="77" customWidth="1"/>
    <col min="10256" max="10256" width="12.85546875" style="77" customWidth="1"/>
    <col min="10257" max="10257" width="9.5703125" style="77" bestFit="1" customWidth="1"/>
    <col min="10258" max="10258" width="10.42578125" style="77" bestFit="1" customWidth="1"/>
    <col min="10259" max="10496" width="9.140625" style="77"/>
    <col min="10497" max="10497" width="6.28515625" style="77" customWidth="1"/>
    <col min="10498" max="10498" width="66" style="77" customWidth="1"/>
    <col min="10499" max="10499" width="15.28515625" style="77" customWidth="1"/>
    <col min="10500" max="10500" width="18" style="77" customWidth="1"/>
    <col min="10501" max="10501" width="15.28515625" style="77" customWidth="1"/>
    <col min="10502" max="10502" width="16.140625" style="77" customWidth="1"/>
    <col min="10503" max="10503" width="14" style="77" customWidth="1"/>
    <col min="10504" max="10505" width="13.28515625" style="77" customWidth="1"/>
    <col min="10506" max="10506" width="16.7109375" style="77" customWidth="1"/>
    <col min="10507" max="10509" width="13.28515625" style="77" customWidth="1"/>
    <col min="10510" max="10510" width="21.7109375" style="77" customWidth="1"/>
    <col min="10511" max="10511" width="12.7109375" style="77" customWidth="1"/>
    <col min="10512" max="10512" width="12.85546875" style="77" customWidth="1"/>
    <col min="10513" max="10513" width="9.5703125" style="77" bestFit="1" customWidth="1"/>
    <col min="10514" max="10514" width="10.42578125" style="77" bestFit="1" customWidth="1"/>
    <col min="10515" max="10752" width="9.140625" style="77"/>
    <col min="10753" max="10753" width="6.28515625" style="77" customWidth="1"/>
    <col min="10754" max="10754" width="66" style="77" customWidth="1"/>
    <col min="10755" max="10755" width="15.28515625" style="77" customWidth="1"/>
    <col min="10756" max="10756" width="18" style="77" customWidth="1"/>
    <col min="10757" max="10757" width="15.28515625" style="77" customWidth="1"/>
    <col min="10758" max="10758" width="16.140625" style="77" customWidth="1"/>
    <col min="10759" max="10759" width="14" style="77" customWidth="1"/>
    <col min="10760" max="10761" width="13.28515625" style="77" customWidth="1"/>
    <col min="10762" max="10762" width="16.7109375" style="77" customWidth="1"/>
    <col min="10763" max="10765" width="13.28515625" style="77" customWidth="1"/>
    <col min="10766" max="10766" width="21.7109375" style="77" customWidth="1"/>
    <col min="10767" max="10767" width="12.7109375" style="77" customWidth="1"/>
    <col min="10768" max="10768" width="12.85546875" style="77" customWidth="1"/>
    <col min="10769" max="10769" width="9.5703125" style="77" bestFit="1" customWidth="1"/>
    <col min="10770" max="10770" width="10.42578125" style="77" bestFit="1" customWidth="1"/>
    <col min="10771" max="11008" width="9.140625" style="77"/>
    <col min="11009" max="11009" width="6.28515625" style="77" customWidth="1"/>
    <col min="11010" max="11010" width="66" style="77" customWidth="1"/>
    <col min="11011" max="11011" width="15.28515625" style="77" customWidth="1"/>
    <col min="11012" max="11012" width="18" style="77" customWidth="1"/>
    <col min="11013" max="11013" width="15.28515625" style="77" customWidth="1"/>
    <col min="11014" max="11014" width="16.140625" style="77" customWidth="1"/>
    <col min="11015" max="11015" width="14" style="77" customWidth="1"/>
    <col min="11016" max="11017" width="13.28515625" style="77" customWidth="1"/>
    <col min="11018" max="11018" width="16.7109375" style="77" customWidth="1"/>
    <col min="11019" max="11021" width="13.28515625" style="77" customWidth="1"/>
    <col min="11022" max="11022" width="21.7109375" style="77" customWidth="1"/>
    <col min="11023" max="11023" width="12.7109375" style="77" customWidth="1"/>
    <col min="11024" max="11024" width="12.85546875" style="77" customWidth="1"/>
    <col min="11025" max="11025" width="9.5703125" style="77" bestFit="1" customWidth="1"/>
    <col min="11026" max="11026" width="10.42578125" style="77" bestFit="1" customWidth="1"/>
    <col min="11027" max="11264" width="9.140625" style="77"/>
    <col min="11265" max="11265" width="6.28515625" style="77" customWidth="1"/>
    <col min="11266" max="11266" width="66" style="77" customWidth="1"/>
    <col min="11267" max="11267" width="15.28515625" style="77" customWidth="1"/>
    <col min="11268" max="11268" width="18" style="77" customWidth="1"/>
    <col min="11269" max="11269" width="15.28515625" style="77" customWidth="1"/>
    <col min="11270" max="11270" width="16.140625" style="77" customWidth="1"/>
    <col min="11271" max="11271" width="14" style="77" customWidth="1"/>
    <col min="11272" max="11273" width="13.28515625" style="77" customWidth="1"/>
    <col min="11274" max="11274" width="16.7109375" style="77" customWidth="1"/>
    <col min="11275" max="11277" width="13.28515625" style="77" customWidth="1"/>
    <col min="11278" max="11278" width="21.7109375" style="77" customWidth="1"/>
    <col min="11279" max="11279" width="12.7109375" style="77" customWidth="1"/>
    <col min="11280" max="11280" width="12.85546875" style="77" customWidth="1"/>
    <col min="11281" max="11281" width="9.5703125" style="77" bestFit="1" customWidth="1"/>
    <col min="11282" max="11282" width="10.42578125" style="77" bestFit="1" customWidth="1"/>
    <col min="11283" max="11520" width="9.140625" style="77"/>
    <col min="11521" max="11521" width="6.28515625" style="77" customWidth="1"/>
    <col min="11522" max="11522" width="66" style="77" customWidth="1"/>
    <col min="11523" max="11523" width="15.28515625" style="77" customWidth="1"/>
    <col min="11524" max="11524" width="18" style="77" customWidth="1"/>
    <col min="11525" max="11525" width="15.28515625" style="77" customWidth="1"/>
    <col min="11526" max="11526" width="16.140625" style="77" customWidth="1"/>
    <col min="11527" max="11527" width="14" style="77" customWidth="1"/>
    <col min="11528" max="11529" width="13.28515625" style="77" customWidth="1"/>
    <col min="11530" max="11530" width="16.7109375" style="77" customWidth="1"/>
    <col min="11531" max="11533" width="13.28515625" style="77" customWidth="1"/>
    <col min="11534" max="11534" width="21.7109375" style="77" customWidth="1"/>
    <col min="11535" max="11535" width="12.7109375" style="77" customWidth="1"/>
    <col min="11536" max="11536" width="12.85546875" style="77" customWidth="1"/>
    <col min="11537" max="11537" width="9.5703125" style="77" bestFit="1" customWidth="1"/>
    <col min="11538" max="11538" width="10.42578125" style="77" bestFit="1" customWidth="1"/>
    <col min="11539" max="11776" width="9.140625" style="77"/>
    <col min="11777" max="11777" width="6.28515625" style="77" customWidth="1"/>
    <col min="11778" max="11778" width="66" style="77" customWidth="1"/>
    <col min="11779" max="11779" width="15.28515625" style="77" customWidth="1"/>
    <col min="11780" max="11780" width="18" style="77" customWidth="1"/>
    <col min="11781" max="11781" width="15.28515625" style="77" customWidth="1"/>
    <col min="11782" max="11782" width="16.140625" style="77" customWidth="1"/>
    <col min="11783" max="11783" width="14" style="77" customWidth="1"/>
    <col min="11784" max="11785" width="13.28515625" style="77" customWidth="1"/>
    <col min="11786" max="11786" width="16.7109375" style="77" customWidth="1"/>
    <col min="11787" max="11789" width="13.28515625" style="77" customWidth="1"/>
    <col min="11790" max="11790" width="21.7109375" style="77" customWidth="1"/>
    <col min="11791" max="11791" width="12.7109375" style="77" customWidth="1"/>
    <col min="11792" max="11792" width="12.85546875" style="77" customWidth="1"/>
    <col min="11793" max="11793" width="9.5703125" style="77" bestFit="1" customWidth="1"/>
    <col min="11794" max="11794" width="10.42578125" style="77" bestFit="1" customWidth="1"/>
    <col min="11795" max="12032" width="9.140625" style="77"/>
    <col min="12033" max="12033" width="6.28515625" style="77" customWidth="1"/>
    <col min="12034" max="12034" width="66" style="77" customWidth="1"/>
    <col min="12035" max="12035" width="15.28515625" style="77" customWidth="1"/>
    <col min="12036" max="12036" width="18" style="77" customWidth="1"/>
    <col min="12037" max="12037" width="15.28515625" style="77" customWidth="1"/>
    <col min="12038" max="12038" width="16.140625" style="77" customWidth="1"/>
    <col min="12039" max="12039" width="14" style="77" customWidth="1"/>
    <col min="12040" max="12041" width="13.28515625" style="77" customWidth="1"/>
    <col min="12042" max="12042" width="16.7109375" style="77" customWidth="1"/>
    <col min="12043" max="12045" width="13.28515625" style="77" customWidth="1"/>
    <col min="12046" max="12046" width="21.7109375" style="77" customWidth="1"/>
    <col min="12047" max="12047" width="12.7109375" style="77" customWidth="1"/>
    <col min="12048" max="12048" width="12.85546875" style="77" customWidth="1"/>
    <col min="12049" max="12049" width="9.5703125" style="77" bestFit="1" customWidth="1"/>
    <col min="12050" max="12050" width="10.42578125" style="77" bestFit="1" customWidth="1"/>
    <col min="12051" max="12288" width="9.140625" style="77"/>
    <col min="12289" max="12289" width="6.28515625" style="77" customWidth="1"/>
    <col min="12290" max="12290" width="66" style="77" customWidth="1"/>
    <col min="12291" max="12291" width="15.28515625" style="77" customWidth="1"/>
    <col min="12292" max="12292" width="18" style="77" customWidth="1"/>
    <col min="12293" max="12293" width="15.28515625" style="77" customWidth="1"/>
    <col min="12294" max="12294" width="16.140625" style="77" customWidth="1"/>
    <col min="12295" max="12295" width="14" style="77" customWidth="1"/>
    <col min="12296" max="12297" width="13.28515625" style="77" customWidth="1"/>
    <col min="12298" max="12298" width="16.7109375" style="77" customWidth="1"/>
    <col min="12299" max="12301" width="13.28515625" style="77" customWidth="1"/>
    <col min="12302" max="12302" width="21.7109375" style="77" customWidth="1"/>
    <col min="12303" max="12303" width="12.7109375" style="77" customWidth="1"/>
    <col min="12304" max="12304" width="12.85546875" style="77" customWidth="1"/>
    <col min="12305" max="12305" width="9.5703125" style="77" bestFit="1" customWidth="1"/>
    <col min="12306" max="12306" width="10.42578125" style="77" bestFit="1" customWidth="1"/>
    <col min="12307" max="12544" width="9.140625" style="77"/>
    <col min="12545" max="12545" width="6.28515625" style="77" customWidth="1"/>
    <col min="12546" max="12546" width="66" style="77" customWidth="1"/>
    <col min="12547" max="12547" width="15.28515625" style="77" customWidth="1"/>
    <col min="12548" max="12548" width="18" style="77" customWidth="1"/>
    <col min="12549" max="12549" width="15.28515625" style="77" customWidth="1"/>
    <col min="12550" max="12550" width="16.140625" style="77" customWidth="1"/>
    <col min="12551" max="12551" width="14" style="77" customWidth="1"/>
    <col min="12552" max="12553" width="13.28515625" style="77" customWidth="1"/>
    <col min="12554" max="12554" width="16.7109375" style="77" customWidth="1"/>
    <col min="12555" max="12557" width="13.28515625" style="77" customWidth="1"/>
    <col min="12558" max="12558" width="21.7109375" style="77" customWidth="1"/>
    <col min="12559" max="12559" width="12.7109375" style="77" customWidth="1"/>
    <col min="12560" max="12560" width="12.85546875" style="77" customWidth="1"/>
    <col min="12561" max="12561" width="9.5703125" style="77" bestFit="1" customWidth="1"/>
    <col min="12562" max="12562" width="10.42578125" style="77" bestFit="1" customWidth="1"/>
    <col min="12563" max="12800" width="9.140625" style="77"/>
    <col min="12801" max="12801" width="6.28515625" style="77" customWidth="1"/>
    <col min="12802" max="12802" width="66" style="77" customWidth="1"/>
    <col min="12803" max="12803" width="15.28515625" style="77" customWidth="1"/>
    <col min="12804" max="12804" width="18" style="77" customWidth="1"/>
    <col min="12805" max="12805" width="15.28515625" style="77" customWidth="1"/>
    <col min="12806" max="12806" width="16.140625" style="77" customWidth="1"/>
    <col min="12807" max="12807" width="14" style="77" customWidth="1"/>
    <col min="12808" max="12809" width="13.28515625" style="77" customWidth="1"/>
    <col min="12810" max="12810" width="16.7109375" style="77" customWidth="1"/>
    <col min="12811" max="12813" width="13.28515625" style="77" customWidth="1"/>
    <col min="12814" max="12814" width="21.7109375" style="77" customWidth="1"/>
    <col min="12815" max="12815" width="12.7109375" style="77" customWidth="1"/>
    <col min="12816" max="12816" width="12.85546875" style="77" customWidth="1"/>
    <col min="12817" max="12817" width="9.5703125" style="77" bestFit="1" customWidth="1"/>
    <col min="12818" max="12818" width="10.42578125" style="77" bestFit="1" customWidth="1"/>
    <col min="12819" max="13056" width="9.140625" style="77"/>
    <col min="13057" max="13057" width="6.28515625" style="77" customWidth="1"/>
    <col min="13058" max="13058" width="66" style="77" customWidth="1"/>
    <col min="13059" max="13059" width="15.28515625" style="77" customWidth="1"/>
    <col min="13060" max="13060" width="18" style="77" customWidth="1"/>
    <col min="13061" max="13061" width="15.28515625" style="77" customWidth="1"/>
    <col min="13062" max="13062" width="16.140625" style="77" customWidth="1"/>
    <col min="13063" max="13063" width="14" style="77" customWidth="1"/>
    <col min="13064" max="13065" width="13.28515625" style="77" customWidth="1"/>
    <col min="13066" max="13066" width="16.7109375" style="77" customWidth="1"/>
    <col min="13067" max="13069" width="13.28515625" style="77" customWidth="1"/>
    <col min="13070" max="13070" width="21.7109375" style="77" customWidth="1"/>
    <col min="13071" max="13071" width="12.7109375" style="77" customWidth="1"/>
    <col min="13072" max="13072" width="12.85546875" style="77" customWidth="1"/>
    <col min="13073" max="13073" width="9.5703125" style="77" bestFit="1" customWidth="1"/>
    <col min="13074" max="13074" width="10.42578125" style="77" bestFit="1" customWidth="1"/>
    <col min="13075" max="13312" width="9.140625" style="77"/>
    <col min="13313" max="13313" width="6.28515625" style="77" customWidth="1"/>
    <col min="13314" max="13314" width="66" style="77" customWidth="1"/>
    <col min="13315" max="13315" width="15.28515625" style="77" customWidth="1"/>
    <col min="13316" max="13316" width="18" style="77" customWidth="1"/>
    <col min="13317" max="13317" width="15.28515625" style="77" customWidth="1"/>
    <col min="13318" max="13318" width="16.140625" style="77" customWidth="1"/>
    <col min="13319" max="13319" width="14" style="77" customWidth="1"/>
    <col min="13320" max="13321" width="13.28515625" style="77" customWidth="1"/>
    <col min="13322" max="13322" width="16.7109375" style="77" customWidth="1"/>
    <col min="13323" max="13325" width="13.28515625" style="77" customWidth="1"/>
    <col min="13326" max="13326" width="21.7109375" style="77" customWidth="1"/>
    <col min="13327" max="13327" width="12.7109375" style="77" customWidth="1"/>
    <col min="13328" max="13328" width="12.85546875" style="77" customWidth="1"/>
    <col min="13329" max="13329" width="9.5703125" style="77" bestFit="1" customWidth="1"/>
    <col min="13330" max="13330" width="10.42578125" style="77" bestFit="1" customWidth="1"/>
    <col min="13331" max="13568" width="9.140625" style="77"/>
    <col min="13569" max="13569" width="6.28515625" style="77" customWidth="1"/>
    <col min="13570" max="13570" width="66" style="77" customWidth="1"/>
    <col min="13571" max="13571" width="15.28515625" style="77" customWidth="1"/>
    <col min="13572" max="13572" width="18" style="77" customWidth="1"/>
    <col min="13573" max="13573" width="15.28515625" style="77" customWidth="1"/>
    <col min="13574" max="13574" width="16.140625" style="77" customWidth="1"/>
    <col min="13575" max="13575" width="14" style="77" customWidth="1"/>
    <col min="13576" max="13577" width="13.28515625" style="77" customWidth="1"/>
    <col min="13578" max="13578" width="16.7109375" style="77" customWidth="1"/>
    <col min="13579" max="13581" width="13.28515625" style="77" customWidth="1"/>
    <col min="13582" max="13582" width="21.7109375" style="77" customWidth="1"/>
    <col min="13583" max="13583" width="12.7109375" style="77" customWidth="1"/>
    <col min="13584" max="13584" width="12.85546875" style="77" customWidth="1"/>
    <col min="13585" max="13585" width="9.5703125" style="77" bestFit="1" customWidth="1"/>
    <col min="13586" max="13586" width="10.42578125" style="77" bestFit="1" customWidth="1"/>
    <col min="13587" max="13824" width="9.140625" style="77"/>
    <col min="13825" max="13825" width="6.28515625" style="77" customWidth="1"/>
    <col min="13826" max="13826" width="66" style="77" customWidth="1"/>
    <col min="13827" max="13827" width="15.28515625" style="77" customWidth="1"/>
    <col min="13828" max="13828" width="18" style="77" customWidth="1"/>
    <col min="13829" max="13829" width="15.28515625" style="77" customWidth="1"/>
    <col min="13830" max="13830" width="16.140625" style="77" customWidth="1"/>
    <col min="13831" max="13831" width="14" style="77" customWidth="1"/>
    <col min="13832" max="13833" width="13.28515625" style="77" customWidth="1"/>
    <col min="13834" max="13834" width="16.7109375" style="77" customWidth="1"/>
    <col min="13835" max="13837" width="13.28515625" style="77" customWidth="1"/>
    <col min="13838" max="13838" width="21.7109375" style="77" customWidth="1"/>
    <col min="13839" max="13839" width="12.7109375" style="77" customWidth="1"/>
    <col min="13840" max="13840" width="12.85546875" style="77" customWidth="1"/>
    <col min="13841" max="13841" width="9.5703125" style="77" bestFit="1" customWidth="1"/>
    <col min="13842" max="13842" width="10.42578125" style="77" bestFit="1" customWidth="1"/>
    <col min="13843" max="14080" width="9.140625" style="77"/>
    <col min="14081" max="14081" width="6.28515625" style="77" customWidth="1"/>
    <col min="14082" max="14082" width="66" style="77" customWidth="1"/>
    <col min="14083" max="14083" width="15.28515625" style="77" customWidth="1"/>
    <col min="14084" max="14084" width="18" style="77" customWidth="1"/>
    <col min="14085" max="14085" width="15.28515625" style="77" customWidth="1"/>
    <col min="14086" max="14086" width="16.140625" style="77" customWidth="1"/>
    <col min="14087" max="14087" width="14" style="77" customWidth="1"/>
    <col min="14088" max="14089" width="13.28515625" style="77" customWidth="1"/>
    <col min="14090" max="14090" width="16.7109375" style="77" customWidth="1"/>
    <col min="14091" max="14093" width="13.28515625" style="77" customWidth="1"/>
    <col min="14094" max="14094" width="21.7109375" style="77" customWidth="1"/>
    <col min="14095" max="14095" width="12.7109375" style="77" customWidth="1"/>
    <col min="14096" max="14096" width="12.85546875" style="77" customWidth="1"/>
    <col min="14097" max="14097" width="9.5703125" style="77" bestFit="1" customWidth="1"/>
    <col min="14098" max="14098" width="10.42578125" style="77" bestFit="1" customWidth="1"/>
    <col min="14099" max="14336" width="9.140625" style="77"/>
    <col min="14337" max="14337" width="6.28515625" style="77" customWidth="1"/>
    <col min="14338" max="14338" width="66" style="77" customWidth="1"/>
    <col min="14339" max="14339" width="15.28515625" style="77" customWidth="1"/>
    <col min="14340" max="14340" width="18" style="77" customWidth="1"/>
    <col min="14341" max="14341" width="15.28515625" style="77" customWidth="1"/>
    <col min="14342" max="14342" width="16.140625" style="77" customWidth="1"/>
    <col min="14343" max="14343" width="14" style="77" customWidth="1"/>
    <col min="14344" max="14345" width="13.28515625" style="77" customWidth="1"/>
    <col min="14346" max="14346" width="16.7109375" style="77" customWidth="1"/>
    <col min="14347" max="14349" width="13.28515625" style="77" customWidth="1"/>
    <col min="14350" max="14350" width="21.7109375" style="77" customWidth="1"/>
    <col min="14351" max="14351" width="12.7109375" style="77" customWidth="1"/>
    <col min="14352" max="14352" width="12.85546875" style="77" customWidth="1"/>
    <col min="14353" max="14353" width="9.5703125" style="77" bestFit="1" customWidth="1"/>
    <col min="14354" max="14354" width="10.42578125" style="77" bestFit="1" customWidth="1"/>
    <col min="14355" max="14592" width="9.140625" style="77"/>
    <col min="14593" max="14593" width="6.28515625" style="77" customWidth="1"/>
    <col min="14594" max="14594" width="66" style="77" customWidth="1"/>
    <col min="14595" max="14595" width="15.28515625" style="77" customWidth="1"/>
    <col min="14596" max="14596" width="18" style="77" customWidth="1"/>
    <col min="14597" max="14597" width="15.28515625" style="77" customWidth="1"/>
    <col min="14598" max="14598" width="16.140625" style="77" customWidth="1"/>
    <col min="14599" max="14599" width="14" style="77" customWidth="1"/>
    <col min="14600" max="14601" width="13.28515625" style="77" customWidth="1"/>
    <col min="14602" max="14602" width="16.7109375" style="77" customWidth="1"/>
    <col min="14603" max="14605" width="13.28515625" style="77" customWidth="1"/>
    <col min="14606" max="14606" width="21.7109375" style="77" customWidth="1"/>
    <col min="14607" max="14607" width="12.7109375" style="77" customWidth="1"/>
    <col min="14608" max="14608" width="12.85546875" style="77" customWidth="1"/>
    <col min="14609" max="14609" width="9.5703125" style="77" bestFit="1" customWidth="1"/>
    <col min="14610" max="14610" width="10.42578125" style="77" bestFit="1" customWidth="1"/>
    <col min="14611" max="14848" width="9.140625" style="77"/>
    <col min="14849" max="14849" width="6.28515625" style="77" customWidth="1"/>
    <col min="14850" max="14850" width="66" style="77" customWidth="1"/>
    <col min="14851" max="14851" width="15.28515625" style="77" customWidth="1"/>
    <col min="14852" max="14852" width="18" style="77" customWidth="1"/>
    <col min="14853" max="14853" width="15.28515625" style="77" customWidth="1"/>
    <col min="14854" max="14854" width="16.140625" style="77" customWidth="1"/>
    <col min="14855" max="14855" width="14" style="77" customWidth="1"/>
    <col min="14856" max="14857" width="13.28515625" style="77" customWidth="1"/>
    <col min="14858" max="14858" width="16.7109375" style="77" customWidth="1"/>
    <col min="14859" max="14861" width="13.28515625" style="77" customWidth="1"/>
    <col min="14862" max="14862" width="21.7109375" style="77" customWidth="1"/>
    <col min="14863" max="14863" width="12.7109375" style="77" customWidth="1"/>
    <col min="14864" max="14864" width="12.85546875" style="77" customWidth="1"/>
    <col min="14865" max="14865" width="9.5703125" style="77" bestFit="1" customWidth="1"/>
    <col min="14866" max="14866" width="10.42578125" style="77" bestFit="1" customWidth="1"/>
    <col min="14867" max="15104" width="9.140625" style="77"/>
    <col min="15105" max="15105" width="6.28515625" style="77" customWidth="1"/>
    <col min="15106" max="15106" width="66" style="77" customWidth="1"/>
    <col min="15107" max="15107" width="15.28515625" style="77" customWidth="1"/>
    <col min="15108" max="15108" width="18" style="77" customWidth="1"/>
    <col min="15109" max="15109" width="15.28515625" style="77" customWidth="1"/>
    <col min="15110" max="15110" width="16.140625" style="77" customWidth="1"/>
    <col min="15111" max="15111" width="14" style="77" customWidth="1"/>
    <col min="15112" max="15113" width="13.28515625" style="77" customWidth="1"/>
    <col min="15114" max="15114" width="16.7109375" style="77" customWidth="1"/>
    <col min="15115" max="15117" width="13.28515625" style="77" customWidth="1"/>
    <col min="15118" max="15118" width="21.7109375" style="77" customWidth="1"/>
    <col min="15119" max="15119" width="12.7109375" style="77" customWidth="1"/>
    <col min="15120" max="15120" width="12.85546875" style="77" customWidth="1"/>
    <col min="15121" max="15121" width="9.5703125" style="77" bestFit="1" customWidth="1"/>
    <col min="15122" max="15122" width="10.42578125" style="77" bestFit="1" customWidth="1"/>
    <col min="15123" max="15360" width="9.140625" style="77"/>
    <col min="15361" max="15361" width="6.28515625" style="77" customWidth="1"/>
    <col min="15362" max="15362" width="66" style="77" customWidth="1"/>
    <col min="15363" max="15363" width="15.28515625" style="77" customWidth="1"/>
    <col min="15364" max="15364" width="18" style="77" customWidth="1"/>
    <col min="15365" max="15365" width="15.28515625" style="77" customWidth="1"/>
    <col min="15366" max="15366" width="16.140625" style="77" customWidth="1"/>
    <col min="15367" max="15367" width="14" style="77" customWidth="1"/>
    <col min="15368" max="15369" width="13.28515625" style="77" customWidth="1"/>
    <col min="15370" max="15370" width="16.7109375" style="77" customWidth="1"/>
    <col min="15371" max="15373" width="13.28515625" style="77" customWidth="1"/>
    <col min="15374" max="15374" width="21.7109375" style="77" customWidth="1"/>
    <col min="15375" max="15375" width="12.7109375" style="77" customWidth="1"/>
    <col min="15376" max="15376" width="12.85546875" style="77" customWidth="1"/>
    <col min="15377" max="15377" width="9.5703125" style="77" bestFit="1" customWidth="1"/>
    <col min="15378" max="15378" width="10.42578125" style="77" bestFit="1" customWidth="1"/>
    <col min="15379" max="15616" width="9.140625" style="77"/>
    <col min="15617" max="15617" width="6.28515625" style="77" customWidth="1"/>
    <col min="15618" max="15618" width="66" style="77" customWidth="1"/>
    <col min="15619" max="15619" width="15.28515625" style="77" customWidth="1"/>
    <col min="15620" max="15620" width="18" style="77" customWidth="1"/>
    <col min="15621" max="15621" width="15.28515625" style="77" customWidth="1"/>
    <col min="15622" max="15622" width="16.140625" style="77" customWidth="1"/>
    <col min="15623" max="15623" width="14" style="77" customWidth="1"/>
    <col min="15624" max="15625" width="13.28515625" style="77" customWidth="1"/>
    <col min="15626" max="15626" width="16.7109375" style="77" customWidth="1"/>
    <col min="15627" max="15629" width="13.28515625" style="77" customWidth="1"/>
    <col min="15630" max="15630" width="21.7109375" style="77" customWidth="1"/>
    <col min="15631" max="15631" width="12.7109375" style="77" customWidth="1"/>
    <col min="15632" max="15632" width="12.85546875" style="77" customWidth="1"/>
    <col min="15633" max="15633" width="9.5703125" style="77" bestFit="1" customWidth="1"/>
    <col min="15634" max="15634" width="10.42578125" style="77" bestFit="1" customWidth="1"/>
    <col min="15635" max="15872" width="9.140625" style="77"/>
    <col min="15873" max="15873" width="6.28515625" style="77" customWidth="1"/>
    <col min="15874" max="15874" width="66" style="77" customWidth="1"/>
    <col min="15875" max="15875" width="15.28515625" style="77" customWidth="1"/>
    <col min="15876" max="15876" width="18" style="77" customWidth="1"/>
    <col min="15877" max="15877" width="15.28515625" style="77" customWidth="1"/>
    <col min="15878" max="15878" width="16.140625" style="77" customWidth="1"/>
    <col min="15879" max="15879" width="14" style="77" customWidth="1"/>
    <col min="15880" max="15881" width="13.28515625" style="77" customWidth="1"/>
    <col min="15882" max="15882" width="16.7109375" style="77" customWidth="1"/>
    <col min="15883" max="15885" width="13.28515625" style="77" customWidth="1"/>
    <col min="15886" max="15886" width="21.7109375" style="77" customWidth="1"/>
    <col min="15887" max="15887" width="12.7109375" style="77" customWidth="1"/>
    <col min="15888" max="15888" width="12.85546875" style="77" customWidth="1"/>
    <col min="15889" max="15889" width="9.5703125" style="77" bestFit="1" customWidth="1"/>
    <col min="15890" max="15890" width="10.42578125" style="77" bestFit="1" customWidth="1"/>
    <col min="15891" max="16128" width="9.140625" style="77"/>
    <col min="16129" max="16129" width="6.28515625" style="77" customWidth="1"/>
    <col min="16130" max="16130" width="66" style="77" customWidth="1"/>
    <col min="16131" max="16131" width="15.28515625" style="77" customWidth="1"/>
    <col min="16132" max="16132" width="18" style="77" customWidth="1"/>
    <col min="16133" max="16133" width="15.28515625" style="77" customWidth="1"/>
    <col min="16134" max="16134" width="16.140625" style="77" customWidth="1"/>
    <col min="16135" max="16135" width="14" style="77" customWidth="1"/>
    <col min="16136" max="16137" width="13.28515625" style="77" customWidth="1"/>
    <col min="16138" max="16138" width="16.7109375" style="77" customWidth="1"/>
    <col min="16139" max="16141" width="13.28515625" style="77" customWidth="1"/>
    <col min="16142" max="16142" width="21.7109375" style="77" customWidth="1"/>
    <col min="16143" max="16143" width="12.7109375" style="77" customWidth="1"/>
    <col min="16144" max="16144" width="12.85546875" style="77" customWidth="1"/>
    <col min="16145" max="16145" width="9.5703125" style="77" bestFit="1" customWidth="1"/>
    <col min="16146" max="16146" width="10.42578125" style="77" bestFit="1" customWidth="1"/>
    <col min="16147" max="16384" width="9.140625" style="77"/>
  </cols>
  <sheetData>
    <row r="1" spans="1:19" x14ac:dyDescent="0.25">
      <c r="B1" s="95" t="s">
        <v>341</v>
      </c>
      <c r="C1" s="95"/>
      <c r="D1" s="95"/>
      <c r="E1" s="95"/>
    </row>
    <row r="2" spans="1:19" x14ac:dyDescent="0.25">
      <c r="B2" s="95" t="s">
        <v>145</v>
      </c>
      <c r="C2" s="95"/>
      <c r="D2" s="95"/>
      <c r="E2" s="95"/>
    </row>
    <row r="3" spans="1:19" x14ac:dyDescent="0.25">
      <c r="B3" s="95" t="s">
        <v>324</v>
      </c>
      <c r="C3" s="95"/>
      <c r="D3" s="95"/>
      <c r="E3" s="95"/>
    </row>
    <row r="5" spans="1:19" x14ac:dyDescent="0.25">
      <c r="E5" s="78" t="s">
        <v>146</v>
      </c>
    </row>
    <row r="6" spans="1:19" ht="74.25" customHeight="1" x14ac:dyDescent="0.25">
      <c r="A6" s="96" t="s">
        <v>166</v>
      </c>
      <c r="B6" s="96"/>
      <c r="C6" s="96"/>
      <c r="D6" s="96"/>
      <c r="E6" s="96"/>
    </row>
    <row r="8" spans="1:19" ht="38.25" customHeight="1" x14ac:dyDescent="0.25">
      <c r="A8" s="97" t="s">
        <v>167</v>
      </c>
      <c r="B8" s="99" t="s">
        <v>168</v>
      </c>
      <c r="C8" s="100" t="s">
        <v>169</v>
      </c>
      <c r="D8" s="100" t="s">
        <v>170</v>
      </c>
      <c r="E8" s="100" t="s">
        <v>171</v>
      </c>
    </row>
    <row r="9" spans="1:19" ht="54" customHeight="1" x14ac:dyDescent="0.25">
      <c r="A9" s="98"/>
      <c r="B9" s="99"/>
      <c r="C9" s="100"/>
      <c r="D9" s="100"/>
      <c r="E9" s="100"/>
      <c r="K9" s="79"/>
      <c r="L9" s="79"/>
      <c r="M9" s="79"/>
      <c r="N9" s="79"/>
    </row>
    <row r="10" spans="1:19" ht="22.5" customHeight="1" x14ac:dyDescent="0.25">
      <c r="A10" s="72">
        <v>1</v>
      </c>
      <c r="B10" s="73" t="s">
        <v>172</v>
      </c>
      <c r="C10" s="80">
        <v>4886164.1500000013</v>
      </c>
      <c r="D10" s="92">
        <v>-43.97</v>
      </c>
      <c r="E10" s="82">
        <f t="shared" ref="E10:E28" si="0">C10+D10</f>
        <v>4886120.1800000016</v>
      </c>
      <c r="G10" s="83"/>
      <c r="H10" s="83"/>
      <c r="O10" s="84"/>
      <c r="P10" s="85"/>
    </row>
    <row r="11" spans="1:19" ht="33.75" customHeight="1" x14ac:dyDescent="0.25">
      <c r="A11" s="74" t="s">
        <v>173</v>
      </c>
      <c r="B11" s="73" t="s">
        <v>174</v>
      </c>
      <c r="C11" s="80">
        <v>35330.639999999999</v>
      </c>
      <c r="D11" s="92"/>
      <c r="E11" s="82">
        <f t="shared" si="0"/>
        <v>35330.639999999999</v>
      </c>
      <c r="G11" s="83"/>
      <c r="H11" s="83"/>
      <c r="O11" s="84"/>
      <c r="P11" s="85"/>
      <c r="S11" s="83"/>
    </row>
    <row r="12" spans="1:19" ht="32.25" customHeight="1" x14ac:dyDescent="0.25">
      <c r="A12" s="74" t="s">
        <v>175</v>
      </c>
      <c r="B12" s="73" t="s">
        <v>176</v>
      </c>
      <c r="C12" s="80">
        <v>1503039.2600000007</v>
      </c>
      <c r="D12" s="92">
        <v>-3041.47</v>
      </c>
      <c r="E12" s="82">
        <f t="shared" si="0"/>
        <v>1499997.7900000007</v>
      </c>
      <c r="G12" s="83"/>
      <c r="H12" s="83"/>
      <c r="O12" s="84"/>
      <c r="P12" s="85"/>
      <c r="S12" s="83"/>
    </row>
    <row r="13" spans="1:19" ht="22.5" customHeight="1" x14ac:dyDescent="0.25">
      <c r="A13" s="74" t="s">
        <v>177</v>
      </c>
      <c r="B13" s="73" t="s">
        <v>178</v>
      </c>
      <c r="C13" s="80">
        <v>1292775.8400000001</v>
      </c>
      <c r="D13" s="92">
        <f>-4962.72-263.9</f>
        <v>-5226.62</v>
      </c>
      <c r="E13" s="82">
        <f t="shared" si="0"/>
        <v>1287549.22</v>
      </c>
      <c r="F13" s="83"/>
      <c r="G13" s="83"/>
      <c r="H13" s="83"/>
      <c r="O13" s="84"/>
      <c r="P13" s="85"/>
    </row>
    <row r="14" spans="1:19" ht="22.5" customHeight="1" x14ac:dyDescent="0.25">
      <c r="A14" s="74" t="s">
        <v>179</v>
      </c>
      <c r="B14" s="73" t="s">
        <v>180</v>
      </c>
      <c r="C14" s="80">
        <v>419059.80000000005</v>
      </c>
      <c r="D14" s="81"/>
      <c r="E14" s="82">
        <f t="shared" si="0"/>
        <v>419059.80000000005</v>
      </c>
      <c r="F14" s="83">
        <f>SUM(E10:E14)</f>
        <v>8128057.6300000018</v>
      </c>
      <c r="G14" s="83"/>
      <c r="H14" s="83"/>
      <c r="O14" s="84"/>
      <c r="P14" s="85"/>
    </row>
    <row r="15" spans="1:19" ht="20.25" customHeight="1" x14ac:dyDescent="0.25">
      <c r="A15" s="74" t="s">
        <v>181</v>
      </c>
      <c r="B15" s="73" t="s">
        <v>182</v>
      </c>
      <c r="C15" s="80">
        <v>6663.86</v>
      </c>
      <c r="D15" s="81"/>
      <c r="E15" s="82">
        <f t="shared" si="0"/>
        <v>6663.86</v>
      </c>
      <c r="O15" s="84"/>
      <c r="P15" s="85"/>
    </row>
    <row r="16" spans="1:19" ht="20.25" customHeight="1" x14ac:dyDescent="0.25">
      <c r="A16" s="74" t="s">
        <v>183</v>
      </c>
      <c r="B16" s="73" t="s">
        <v>184</v>
      </c>
      <c r="C16" s="80">
        <v>4267.55</v>
      </c>
      <c r="D16" s="81"/>
      <c r="E16" s="82">
        <f t="shared" si="0"/>
        <v>4267.55</v>
      </c>
      <c r="O16" s="84"/>
      <c r="P16" s="85"/>
    </row>
    <row r="17" spans="1:16" ht="20.25" customHeight="1" x14ac:dyDescent="0.25">
      <c r="A17" s="74" t="s">
        <v>185</v>
      </c>
      <c r="B17" s="73" t="s">
        <v>186</v>
      </c>
      <c r="C17" s="80">
        <v>45248.68</v>
      </c>
      <c r="D17" s="81"/>
      <c r="E17" s="82">
        <f t="shared" si="0"/>
        <v>45248.68</v>
      </c>
      <c r="O17" s="84"/>
      <c r="P17" s="85"/>
    </row>
    <row r="18" spans="1:16" ht="20.25" customHeight="1" x14ac:dyDescent="0.25">
      <c r="A18" s="74" t="s">
        <v>187</v>
      </c>
      <c r="B18" s="73" t="s">
        <v>188</v>
      </c>
      <c r="C18" s="80">
        <v>61474.73</v>
      </c>
      <c r="D18" s="81"/>
      <c r="E18" s="82">
        <f t="shared" si="0"/>
        <v>61474.73</v>
      </c>
      <c r="H18" s="83"/>
      <c r="O18" s="84"/>
      <c r="P18" s="85"/>
    </row>
    <row r="19" spans="1:16" ht="23.25" customHeight="1" x14ac:dyDescent="0.25">
      <c r="A19" s="74" t="s">
        <v>189</v>
      </c>
      <c r="B19" s="73" t="s">
        <v>190</v>
      </c>
      <c r="C19" s="80">
        <v>70891.039999999994</v>
      </c>
      <c r="D19" s="92">
        <f>4962.72+3041.47+43.97</f>
        <v>8048.1600000000008</v>
      </c>
      <c r="E19" s="82">
        <f t="shared" si="0"/>
        <v>78939.199999999997</v>
      </c>
      <c r="H19" s="83"/>
      <c r="O19" s="84"/>
      <c r="P19" s="85"/>
    </row>
    <row r="20" spans="1:16" ht="24" customHeight="1" x14ac:dyDescent="0.25">
      <c r="A20" s="74" t="s">
        <v>191</v>
      </c>
      <c r="B20" s="73" t="s">
        <v>192</v>
      </c>
      <c r="C20" s="80">
        <v>8911.76</v>
      </c>
      <c r="D20" s="81"/>
      <c r="E20" s="82">
        <f t="shared" si="0"/>
        <v>8911.76</v>
      </c>
      <c r="H20" s="83"/>
      <c r="P20" s="85"/>
    </row>
    <row r="21" spans="1:16" ht="20.25" customHeight="1" x14ac:dyDescent="0.25">
      <c r="A21" s="74" t="s">
        <v>193</v>
      </c>
      <c r="B21" s="73" t="s">
        <v>194</v>
      </c>
      <c r="C21" s="80">
        <v>6113.9699999999993</v>
      </c>
      <c r="D21" s="81"/>
      <c r="E21" s="82">
        <f t="shared" si="0"/>
        <v>6113.9699999999993</v>
      </c>
      <c r="H21" s="83"/>
      <c r="P21" s="85"/>
    </row>
    <row r="22" spans="1:16" ht="20.25" customHeight="1" x14ac:dyDescent="0.25">
      <c r="A22" s="74" t="s">
        <v>195</v>
      </c>
      <c r="B22" s="73" t="s">
        <v>196</v>
      </c>
      <c r="C22" s="80">
        <v>9289.7000000000007</v>
      </c>
      <c r="D22" s="92"/>
      <c r="E22" s="82">
        <f t="shared" si="0"/>
        <v>9289.7000000000007</v>
      </c>
      <c r="H22" s="83"/>
      <c r="P22" s="85"/>
    </row>
    <row r="23" spans="1:16" ht="20.25" customHeight="1" x14ac:dyDescent="0.25">
      <c r="A23" s="74" t="s">
        <v>197</v>
      </c>
      <c r="B23" s="73" t="s">
        <v>198</v>
      </c>
      <c r="C23" s="80">
        <v>2079.6</v>
      </c>
      <c r="D23" s="92">
        <v>263.89999999999998</v>
      </c>
      <c r="E23" s="82">
        <f t="shared" si="0"/>
        <v>2343.5</v>
      </c>
      <c r="H23" s="83"/>
      <c r="P23" s="85"/>
    </row>
    <row r="24" spans="1:16" ht="20.25" customHeight="1" x14ac:dyDescent="0.25">
      <c r="A24" s="74" t="s">
        <v>199</v>
      </c>
      <c r="B24" s="73" t="s">
        <v>200</v>
      </c>
      <c r="C24" s="80">
        <v>1247.33</v>
      </c>
      <c r="D24" s="92"/>
      <c r="E24" s="82">
        <f t="shared" si="0"/>
        <v>1247.33</v>
      </c>
      <c r="H24" s="83"/>
      <c r="P24" s="85"/>
    </row>
    <row r="25" spans="1:16" ht="26.25" customHeight="1" x14ac:dyDescent="0.25">
      <c r="A25" s="74" t="s">
        <v>201</v>
      </c>
      <c r="B25" s="73" t="s">
        <v>203</v>
      </c>
      <c r="C25" s="80">
        <v>3821.98</v>
      </c>
      <c r="D25" s="81"/>
      <c r="E25" s="82">
        <f t="shared" si="0"/>
        <v>3821.98</v>
      </c>
      <c r="H25" s="83"/>
      <c r="K25" s="84"/>
    </row>
    <row r="26" spans="1:16" ht="20.25" customHeight="1" x14ac:dyDescent="0.25">
      <c r="A26" s="74" t="s">
        <v>202</v>
      </c>
      <c r="B26" s="73" t="s">
        <v>205</v>
      </c>
      <c r="C26" s="80">
        <v>12914.7</v>
      </c>
      <c r="D26" s="81"/>
      <c r="E26" s="82">
        <f t="shared" si="0"/>
        <v>12914.7</v>
      </c>
      <c r="G26" s="83"/>
      <c r="H26" s="83"/>
      <c r="K26" s="83"/>
      <c r="P26" s="84"/>
    </row>
    <row r="27" spans="1:16" ht="31.5" customHeight="1" x14ac:dyDescent="0.25">
      <c r="A27" s="74" t="s">
        <v>204</v>
      </c>
      <c r="B27" s="73" t="s">
        <v>207</v>
      </c>
      <c r="C27" s="80">
        <v>1627.52</v>
      </c>
      <c r="D27" s="92"/>
      <c r="E27" s="82">
        <f t="shared" si="0"/>
        <v>1627.52</v>
      </c>
      <c r="F27" s="83"/>
      <c r="H27" s="83"/>
    </row>
    <row r="28" spans="1:16" ht="20.25" customHeight="1" x14ac:dyDescent="0.25">
      <c r="A28" s="74" t="s">
        <v>206</v>
      </c>
      <c r="B28" s="73" t="s">
        <v>209</v>
      </c>
      <c r="C28" s="80">
        <v>1711.29</v>
      </c>
      <c r="D28" s="92"/>
      <c r="E28" s="82">
        <f t="shared" si="0"/>
        <v>1711.29</v>
      </c>
      <c r="F28" s="83"/>
      <c r="H28" s="83"/>
    </row>
    <row r="29" spans="1:16" s="89" customFormat="1" ht="21.75" customHeight="1" x14ac:dyDescent="0.25">
      <c r="A29" s="75"/>
      <c r="B29" s="76" t="s">
        <v>210</v>
      </c>
      <c r="C29" s="86">
        <f>SUM(C10:C28)</f>
        <v>8372633.4000000013</v>
      </c>
      <c r="D29" s="81">
        <f>SUM(D10:D28)</f>
        <v>1.2505552149377763E-12</v>
      </c>
      <c r="E29" s="86">
        <f>SUM(E10:E28)</f>
        <v>8372633.4000000022</v>
      </c>
      <c r="F29" s="87">
        <f>(МОБ!E109+МОЦОМИД!E62+МОДФиИЗ!E19+Гор.поликлиника!E46+ССМП!E15+'ГАУ РС(Я) ЯРОКБ'!E20+Вита!E15+'Вита-Дент'!E18+Дантист!E15+'Дантист-Плюс'!E15+'Дантист 21 век'!E24+'СК Доверие'!E15+'Мой доктор'!E15+Юнилаб!E16+МИР!E15+Эверест!E18+ВИТАЛАБ!E17+'ЭКО центр'!E16+Эмбрилайф!E16)/1000</f>
        <v>8372633.4000000004</v>
      </c>
      <c r="G29" s="88">
        <f>F29-E29</f>
        <v>0</v>
      </c>
    </row>
    <row r="30" spans="1:16" ht="37.5" customHeight="1" x14ac:dyDescent="0.25">
      <c r="A30" s="74" t="s">
        <v>208</v>
      </c>
      <c r="B30" s="73" t="s">
        <v>211</v>
      </c>
      <c r="C30" s="82">
        <v>144427</v>
      </c>
      <c r="D30" s="81"/>
      <c r="E30" s="82">
        <f>C30+D30</f>
        <v>144427</v>
      </c>
      <c r="F30" s="90"/>
      <c r="G30" s="83"/>
    </row>
    <row r="31" spans="1:16" ht="26.25" customHeight="1" x14ac:dyDescent="0.25">
      <c r="A31" s="86"/>
      <c r="B31" s="91" t="s">
        <v>212</v>
      </c>
      <c r="C31" s="86">
        <f>C30+C29</f>
        <v>8517060.4000000022</v>
      </c>
      <c r="D31" s="81">
        <f>D30+D29</f>
        <v>1.2505552149377763E-12</v>
      </c>
      <c r="E31" s="86">
        <f>E30+E29</f>
        <v>8517060.4000000022</v>
      </c>
      <c r="F31" s="87">
        <v>8517060.4000000022</v>
      </c>
      <c r="G31" s="83"/>
    </row>
    <row r="32" spans="1:16" ht="24" customHeight="1" x14ac:dyDescent="0.25">
      <c r="C32" s="87"/>
      <c r="G32" s="83"/>
    </row>
    <row r="33" spans="3:3" x14ac:dyDescent="0.25">
      <c r="C33" s="83"/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B1" s="1" t="s">
        <v>341</v>
      </c>
      <c r="D1" s="7"/>
      <c r="E1" s="102" t="s">
        <v>221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143</v>
      </c>
      <c r="C4" s="103"/>
      <c r="D4" s="103"/>
      <c r="E4" s="103"/>
      <c r="F4" s="22"/>
    </row>
    <row r="5" spans="1:6" ht="12" customHeight="1" x14ac:dyDescent="0.3">
      <c r="B5" s="107"/>
      <c r="C5" s="107"/>
      <c r="D5" s="107"/>
      <c r="E5" s="107"/>
      <c r="F5" s="22"/>
    </row>
    <row r="6" spans="1:6" ht="33.75" customHeight="1" x14ac:dyDescent="0.3">
      <c r="A6" s="7"/>
      <c r="B6" s="120" t="s">
        <v>331</v>
      </c>
      <c r="C6" s="120"/>
      <c r="D6" s="120"/>
      <c r="E6" s="120"/>
      <c r="F6" s="22"/>
    </row>
    <row r="7" spans="1:6" s="5" customFormat="1" ht="15" x14ac:dyDescent="0.25">
      <c r="B7" s="106" t="s">
        <v>3</v>
      </c>
      <c r="C7" s="106"/>
      <c r="D7" s="106"/>
      <c r="E7" s="106"/>
      <c r="F7" s="6"/>
    </row>
    <row r="8" spans="1:6" s="5" customFormat="1" ht="15" x14ac:dyDescent="0.25">
      <c r="B8" s="107" t="s">
        <v>4</v>
      </c>
      <c r="C8" s="107"/>
      <c r="D8" s="107"/>
      <c r="E8" s="107"/>
      <c r="F8" s="6"/>
    </row>
    <row r="9" spans="1:6" s="5" customFormat="1" ht="15" x14ac:dyDescent="0.25">
      <c r="B9" s="107" t="s">
        <v>5</v>
      </c>
      <c r="C9" s="107"/>
      <c r="D9" s="107"/>
      <c r="E9" s="107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45248680</v>
      </c>
    </row>
    <row r="14" spans="1:6" x14ac:dyDescent="0.3">
      <c r="A14" s="9" t="s">
        <v>13</v>
      </c>
      <c r="B14" s="119" t="s">
        <v>22</v>
      </c>
      <c r="C14" s="119"/>
      <c r="D14" s="119"/>
      <c r="E14" s="23">
        <v>45248680</v>
      </c>
    </row>
    <row r="15" spans="1:6" ht="33" customHeight="1" x14ac:dyDescent="0.3">
      <c r="A15" s="50"/>
      <c r="B15" s="116" t="s">
        <v>115</v>
      </c>
      <c r="C15" s="116"/>
      <c r="D15" s="116"/>
      <c r="E15" s="54">
        <f>E13</f>
        <v>45248680</v>
      </c>
    </row>
    <row r="24" spans="3:3" x14ac:dyDescent="0.3">
      <c r="C24" s="1">
        <v>1247.33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B1" s="1" t="s">
        <v>341</v>
      </c>
      <c r="D1" s="7"/>
      <c r="E1" s="102" t="s">
        <v>222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143</v>
      </c>
      <c r="C4" s="103"/>
      <c r="D4" s="103"/>
      <c r="E4" s="103"/>
      <c r="F4" s="22"/>
    </row>
    <row r="5" spans="1:6" ht="12" customHeight="1" x14ac:dyDescent="0.3">
      <c r="B5" s="107"/>
      <c r="C5" s="107"/>
      <c r="D5" s="107"/>
      <c r="E5" s="107"/>
      <c r="F5" s="22"/>
    </row>
    <row r="6" spans="1:6" ht="33.75" customHeight="1" x14ac:dyDescent="0.3">
      <c r="A6" s="7"/>
      <c r="B6" s="120" t="s">
        <v>332</v>
      </c>
      <c r="C6" s="120"/>
      <c r="D6" s="120"/>
      <c r="E6" s="120"/>
      <c r="F6" s="22"/>
    </row>
    <row r="7" spans="1:6" s="5" customFormat="1" ht="15" x14ac:dyDescent="0.25">
      <c r="B7" s="106" t="s">
        <v>3</v>
      </c>
      <c r="C7" s="106"/>
      <c r="D7" s="106"/>
      <c r="E7" s="106"/>
      <c r="F7" s="6"/>
    </row>
    <row r="8" spans="1:6" s="5" customFormat="1" ht="15" x14ac:dyDescent="0.25">
      <c r="B8" s="107" t="s">
        <v>4</v>
      </c>
      <c r="C8" s="107"/>
      <c r="D8" s="107"/>
      <c r="E8" s="107"/>
      <c r="F8" s="6"/>
    </row>
    <row r="9" spans="1:6" s="5" customFormat="1" ht="15" x14ac:dyDescent="0.25">
      <c r="B9" s="107" t="s">
        <v>5</v>
      </c>
      <c r="C9" s="107"/>
      <c r="D9" s="107"/>
      <c r="E9" s="107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61474730</v>
      </c>
    </row>
    <row r="14" spans="1:6" x14ac:dyDescent="0.3">
      <c r="A14" s="9" t="s">
        <v>13</v>
      </c>
      <c r="B14" s="119" t="s">
        <v>22</v>
      </c>
      <c r="C14" s="119"/>
      <c r="D14" s="119"/>
      <c r="E14" s="23">
        <v>61474730</v>
      </c>
    </row>
    <row r="15" spans="1:6" ht="28.5" customHeight="1" x14ac:dyDescent="0.3">
      <c r="A15" s="50"/>
      <c r="B15" s="116" t="s">
        <v>115</v>
      </c>
      <c r="C15" s="116"/>
      <c r="D15" s="116"/>
      <c r="E15" s="54">
        <f>E13</f>
        <v>61474730</v>
      </c>
    </row>
    <row r="16" spans="1:6" ht="16.5" customHeight="1" x14ac:dyDescent="0.3"/>
    <row r="17" spans="3:3" ht="16.5" customHeight="1" x14ac:dyDescent="0.3"/>
    <row r="18" spans="3:3" ht="16.5" customHeight="1" x14ac:dyDescent="0.3"/>
    <row r="24" spans="3:3" x14ac:dyDescent="0.3">
      <c r="C24" s="1">
        <v>1247.33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B1" s="1" t="s">
        <v>341</v>
      </c>
      <c r="D1" s="7"/>
      <c r="E1" s="102" t="s">
        <v>223</v>
      </c>
      <c r="F1" s="102"/>
    </row>
    <row r="3" spans="1:15" x14ac:dyDescent="0.3">
      <c r="B3" s="103" t="s">
        <v>163</v>
      </c>
      <c r="C3" s="103"/>
      <c r="D3" s="103"/>
      <c r="E3" s="103"/>
      <c r="F3" s="7"/>
    </row>
    <row r="4" spans="1:15" x14ac:dyDescent="0.3">
      <c r="B4" s="103" t="s">
        <v>143</v>
      </c>
      <c r="C4" s="103"/>
      <c r="D4" s="103"/>
      <c r="E4" s="103"/>
      <c r="F4" s="22"/>
    </row>
    <row r="5" spans="1:15" ht="19.5" customHeight="1" x14ac:dyDescent="0.3">
      <c r="B5" s="107"/>
      <c r="C5" s="107"/>
      <c r="D5" s="107"/>
      <c r="E5" s="107"/>
      <c r="F5" s="22"/>
    </row>
    <row r="6" spans="1:15" ht="33.75" customHeight="1" x14ac:dyDescent="0.3">
      <c r="A6" s="7"/>
      <c r="B6" s="120" t="s">
        <v>333</v>
      </c>
      <c r="C6" s="120"/>
      <c r="D6" s="120"/>
      <c r="E6" s="120"/>
      <c r="F6" s="22"/>
    </row>
    <row r="7" spans="1:15" s="5" customFormat="1" ht="15" x14ac:dyDescent="0.25">
      <c r="B7" s="106" t="s">
        <v>3</v>
      </c>
      <c r="C7" s="106"/>
      <c r="D7" s="106"/>
      <c r="E7" s="106"/>
      <c r="F7" s="6"/>
    </row>
    <row r="8" spans="1:15" s="5" customFormat="1" ht="15" x14ac:dyDescent="0.25">
      <c r="B8" s="107" t="s">
        <v>4</v>
      </c>
      <c r="C8" s="107"/>
      <c r="D8" s="107"/>
      <c r="E8" s="107"/>
      <c r="F8" s="6"/>
    </row>
    <row r="9" spans="1:15" s="5" customFormat="1" ht="15" x14ac:dyDescent="0.25">
      <c r="B9" s="107" t="s">
        <v>5</v>
      </c>
      <c r="C9" s="107"/>
      <c r="D9" s="107"/>
      <c r="E9" s="107"/>
      <c r="F9" s="6"/>
    </row>
    <row r="10" spans="1:15" x14ac:dyDescent="0.3">
      <c r="B10" s="103"/>
      <c r="C10" s="103"/>
      <c r="D10" s="103"/>
      <c r="E10" s="103"/>
      <c r="F10" s="22"/>
    </row>
    <row r="11" spans="1:15" x14ac:dyDescent="0.3">
      <c r="F11" s="1" t="s">
        <v>7</v>
      </c>
    </row>
    <row r="12" spans="1:15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15" ht="54.75" customHeight="1" x14ac:dyDescent="0.3">
      <c r="A13" s="50" t="s">
        <v>11</v>
      </c>
      <c r="B13" s="116" t="s">
        <v>16</v>
      </c>
      <c r="C13" s="116"/>
      <c r="D13" s="116"/>
      <c r="E13" s="51">
        <f>E14</f>
        <v>37476670</v>
      </c>
    </row>
    <row r="14" spans="1:15" x14ac:dyDescent="0.3">
      <c r="A14" s="9" t="s">
        <v>149</v>
      </c>
      <c r="B14" s="119" t="s">
        <v>22</v>
      </c>
      <c r="C14" s="119"/>
      <c r="D14" s="119"/>
      <c r="E14" s="13">
        <f>35297480+1047140+364930+723150+43970</f>
        <v>37476670</v>
      </c>
    </row>
    <row r="15" spans="1:15" ht="42.75" customHeight="1" x14ac:dyDescent="0.3">
      <c r="A15" s="50" t="s">
        <v>15</v>
      </c>
      <c r="B15" s="104" t="s">
        <v>26</v>
      </c>
      <c r="C15" s="104"/>
      <c r="D15" s="104"/>
      <c r="E15" s="51">
        <f>E16+E18</f>
        <v>41462530</v>
      </c>
      <c r="H15" s="103"/>
      <c r="I15" s="103"/>
      <c r="J15" s="103"/>
      <c r="K15" s="103"/>
      <c r="L15" s="103"/>
      <c r="M15" s="103"/>
      <c r="N15" s="103"/>
      <c r="O15" s="103"/>
    </row>
    <row r="16" spans="1:15" ht="40.5" customHeight="1" x14ac:dyDescent="0.3">
      <c r="A16" s="52" t="s">
        <v>150</v>
      </c>
      <c r="B16" s="116" t="s">
        <v>234</v>
      </c>
      <c r="C16" s="116"/>
      <c r="D16" s="116"/>
      <c r="E16" s="51">
        <f>E17</f>
        <v>920540</v>
      </c>
      <c r="G16" s="25"/>
      <c r="H16" s="27"/>
      <c r="I16" s="27"/>
      <c r="J16" s="27"/>
      <c r="K16" s="27"/>
      <c r="L16" s="27"/>
      <c r="M16" s="27"/>
      <c r="N16" s="27"/>
      <c r="O16" s="27"/>
    </row>
    <row r="17" spans="1:8" s="32" customFormat="1" ht="27" customHeight="1" x14ac:dyDescent="0.3">
      <c r="A17" s="44" t="s">
        <v>156</v>
      </c>
      <c r="B17" s="118" t="s">
        <v>157</v>
      </c>
      <c r="C17" s="118"/>
      <c r="D17" s="118"/>
      <c r="E17" s="45">
        <v>920540</v>
      </c>
      <c r="G17" s="33"/>
    </row>
    <row r="18" spans="1:8" ht="38.25" customHeight="1" x14ac:dyDescent="0.3">
      <c r="A18" s="52" t="s">
        <v>19</v>
      </c>
      <c r="B18" s="116" t="s">
        <v>235</v>
      </c>
      <c r="C18" s="116"/>
      <c r="D18" s="116"/>
      <c r="E18" s="51">
        <f>SUM(E19:E23)</f>
        <v>40541990</v>
      </c>
      <c r="G18" s="25">
        <v>32537800</v>
      </c>
      <c r="H18" s="25">
        <f>SUM(H19:H23)</f>
        <v>0</v>
      </c>
    </row>
    <row r="19" spans="1:8" s="32" customFormat="1" x14ac:dyDescent="0.3">
      <c r="A19" s="44" t="s">
        <v>236</v>
      </c>
      <c r="B19" s="101" t="s">
        <v>29</v>
      </c>
      <c r="C19" s="101"/>
      <c r="D19" s="101"/>
      <c r="E19" s="45">
        <v>17006370</v>
      </c>
      <c r="G19" s="33"/>
      <c r="H19" s="33"/>
    </row>
    <row r="20" spans="1:8" s="32" customFormat="1" x14ac:dyDescent="0.3">
      <c r="A20" s="44" t="s">
        <v>237</v>
      </c>
      <c r="B20" s="101" t="s">
        <v>67</v>
      </c>
      <c r="C20" s="101"/>
      <c r="D20" s="101"/>
      <c r="E20" s="45">
        <v>226140</v>
      </c>
      <c r="G20" s="33"/>
      <c r="H20" s="33"/>
    </row>
    <row r="21" spans="1:8" s="32" customFormat="1" x14ac:dyDescent="0.3">
      <c r="A21" s="44" t="s">
        <v>238</v>
      </c>
      <c r="B21" s="101" t="s">
        <v>69</v>
      </c>
      <c r="C21" s="101"/>
      <c r="D21" s="101"/>
      <c r="E21" s="45">
        <v>9713130</v>
      </c>
      <c r="G21" s="33"/>
      <c r="H21" s="33"/>
    </row>
    <row r="22" spans="1:8" s="32" customFormat="1" x14ac:dyDescent="0.3">
      <c r="A22" s="44" t="s">
        <v>239</v>
      </c>
      <c r="B22" s="118" t="s">
        <v>155</v>
      </c>
      <c r="C22" s="118"/>
      <c r="D22" s="118"/>
      <c r="E22" s="45">
        <v>3509340</v>
      </c>
      <c r="G22" s="33"/>
      <c r="H22" s="33"/>
    </row>
    <row r="23" spans="1:8" s="32" customFormat="1" x14ac:dyDescent="0.3">
      <c r="A23" s="44" t="s">
        <v>240</v>
      </c>
      <c r="B23" s="118" t="s">
        <v>51</v>
      </c>
      <c r="C23" s="118"/>
      <c r="D23" s="118"/>
      <c r="E23" s="45">
        <v>10087010</v>
      </c>
      <c r="G23" s="33"/>
      <c r="H23" s="33"/>
    </row>
    <row r="24" spans="1:8" ht="25.5" customHeight="1" x14ac:dyDescent="0.3">
      <c r="A24" s="50"/>
      <c r="B24" s="116" t="s">
        <v>115</v>
      </c>
      <c r="C24" s="116"/>
      <c r="D24" s="116"/>
      <c r="E24" s="51">
        <f>E13+E15</f>
        <v>78939200</v>
      </c>
      <c r="G24" s="28">
        <f>'Объем фин.обеспечения_СВОД'!E19*1000</f>
        <v>78939200</v>
      </c>
      <c r="H24" s="28">
        <f>E24-G24</f>
        <v>0</v>
      </c>
    </row>
  </sheetData>
  <mergeCells count="26">
    <mergeCell ref="B18:D18"/>
    <mergeCell ref="B24:D24"/>
    <mergeCell ref="B19:D19"/>
    <mergeCell ref="B20:D20"/>
    <mergeCell ref="B21:D21"/>
    <mergeCell ref="B22:D22"/>
    <mergeCell ref="B23:D23"/>
    <mergeCell ref="B17:D17"/>
    <mergeCell ref="B15:D15"/>
    <mergeCell ref="H15:I15"/>
    <mergeCell ref="J15:K15"/>
    <mergeCell ref="L15:M15"/>
    <mergeCell ref="N15:O15"/>
    <mergeCell ref="B16:D16"/>
    <mergeCell ref="B9:E9"/>
    <mergeCell ref="B10:E10"/>
    <mergeCell ref="B12:D12"/>
    <mergeCell ref="B13:D13"/>
    <mergeCell ref="B14:D14"/>
    <mergeCell ref="E1:F1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B1" s="1" t="s">
        <v>341</v>
      </c>
      <c r="D1" s="7"/>
      <c r="E1" s="102" t="s">
        <v>225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143</v>
      </c>
      <c r="C4" s="103"/>
      <c r="D4" s="103"/>
      <c r="E4" s="103"/>
      <c r="F4" s="22"/>
    </row>
    <row r="5" spans="1:6" ht="12" customHeight="1" x14ac:dyDescent="0.3">
      <c r="B5" s="107"/>
      <c r="C5" s="107"/>
      <c r="D5" s="107"/>
      <c r="E5" s="107"/>
      <c r="F5" s="22"/>
    </row>
    <row r="6" spans="1:6" ht="33.75" customHeight="1" x14ac:dyDescent="0.3">
      <c r="A6" s="7"/>
      <c r="B6" s="120" t="s">
        <v>334</v>
      </c>
      <c r="C6" s="120"/>
      <c r="D6" s="120"/>
      <c r="E6" s="120"/>
      <c r="F6" s="22"/>
    </row>
    <row r="7" spans="1:6" s="5" customFormat="1" ht="15" x14ac:dyDescent="0.25">
      <c r="B7" s="106" t="s">
        <v>3</v>
      </c>
      <c r="C7" s="106"/>
      <c r="D7" s="106"/>
      <c r="E7" s="106"/>
      <c r="F7" s="6"/>
    </row>
    <row r="8" spans="1:6" s="5" customFormat="1" ht="15" x14ac:dyDescent="0.25">
      <c r="B8" s="107" t="s">
        <v>4</v>
      </c>
      <c r="C8" s="107"/>
      <c r="D8" s="107"/>
      <c r="E8" s="107"/>
      <c r="F8" s="6"/>
    </row>
    <row r="9" spans="1:6" s="5" customFormat="1" ht="15" x14ac:dyDescent="0.25">
      <c r="B9" s="107" t="s">
        <v>5</v>
      </c>
      <c r="C9" s="107"/>
      <c r="D9" s="107"/>
      <c r="E9" s="107"/>
      <c r="F9" s="6"/>
    </row>
    <row r="10" spans="1:6" x14ac:dyDescent="0.3">
      <c r="B10" s="103"/>
      <c r="C10" s="103"/>
      <c r="D10" s="103"/>
      <c r="E10" s="103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8911760</v>
      </c>
    </row>
    <row r="14" spans="1:6" x14ac:dyDescent="0.3">
      <c r="A14" s="9" t="s">
        <v>13</v>
      </c>
      <c r="B14" s="119" t="s">
        <v>22</v>
      </c>
      <c r="C14" s="119"/>
      <c r="D14" s="119"/>
      <c r="E14" s="23">
        <v>8911760</v>
      </c>
    </row>
    <row r="15" spans="1:6" ht="33" customHeight="1" x14ac:dyDescent="0.3">
      <c r="A15" s="50"/>
      <c r="B15" s="116" t="s">
        <v>115</v>
      </c>
      <c r="C15" s="116"/>
      <c r="D15" s="116"/>
      <c r="E15" s="54">
        <f>E13</f>
        <v>8911760</v>
      </c>
    </row>
    <row r="24" spans="3:3" x14ac:dyDescent="0.3">
      <c r="C24" s="1">
        <v>1247.33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B1" s="1" t="s">
        <v>341</v>
      </c>
      <c r="D1" s="7"/>
      <c r="E1" s="102" t="s">
        <v>224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143</v>
      </c>
      <c r="C4" s="103"/>
      <c r="D4" s="103"/>
      <c r="E4" s="103"/>
      <c r="F4" s="22"/>
    </row>
    <row r="5" spans="1:6" ht="12" customHeight="1" x14ac:dyDescent="0.3">
      <c r="B5" s="107"/>
      <c r="C5" s="107"/>
      <c r="D5" s="107"/>
      <c r="E5" s="107"/>
      <c r="F5" s="22"/>
    </row>
    <row r="6" spans="1:6" ht="33.75" customHeight="1" x14ac:dyDescent="0.3">
      <c r="A6" s="7"/>
      <c r="B6" s="120" t="s">
        <v>335</v>
      </c>
      <c r="C6" s="120"/>
      <c r="D6" s="120"/>
      <c r="E6" s="120"/>
      <c r="F6" s="22"/>
    </row>
    <row r="7" spans="1:6" s="5" customFormat="1" ht="15" x14ac:dyDescent="0.25">
      <c r="B7" s="106" t="s">
        <v>3</v>
      </c>
      <c r="C7" s="106"/>
      <c r="D7" s="106"/>
      <c r="E7" s="106"/>
      <c r="F7" s="6"/>
    </row>
    <row r="8" spans="1:6" s="5" customFormat="1" ht="15" x14ac:dyDescent="0.25">
      <c r="B8" s="107" t="s">
        <v>4</v>
      </c>
      <c r="C8" s="107"/>
      <c r="D8" s="107"/>
      <c r="E8" s="107"/>
      <c r="F8" s="6"/>
    </row>
    <row r="9" spans="1:6" s="5" customFormat="1" ht="15" x14ac:dyDescent="0.25">
      <c r="B9" s="107" t="s">
        <v>5</v>
      </c>
      <c r="C9" s="107"/>
      <c r="D9" s="107"/>
      <c r="E9" s="107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6113970</v>
      </c>
    </row>
    <row r="14" spans="1:6" x14ac:dyDescent="0.3">
      <c r="A14" s="9" t="s">
        <v>13</v>
      </c>
      <c r="B14" s="119" t="s">
        <v>22</v>
      </c>
      <c r="C14" s="119"/>
      <c r="D14" s="119"/>
      <c r="E14" s="23">
        <v>6113970</v>
      </c>
    </row>
    <row r="15" spans="1:6" ht="33" customHeight="1" x14ac:dyDescent="0.3">
      <c r="A15" s="50"/>
      <c r="B15" s="116" t="s">
        <v>115</v>
      </c>
      <c r="C15" s="116"/>
      <c r="D15" s="116"/>
      <c r="E15" s="54">
        <f>E13</f>
        <v>6113970</v>
      </c>
    </row>
    <row r="24" spans="3:3" x14ac:dyDescent="0.3">
      <c r="C24" s="1">
        <v>1247.33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B1" s="1" t="s">
        <v>341</v>
      </c>
      <c r="D1" s="7"/>
      <c r="E1" s="102" t="s">
        <v>226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143</v>
      </c>
      <c r="C4" s="103"/>
      <c r="D4" s="103"/>
      <c r="E4" s="103"/>
      <c r="F4" s="22"/>
    </row>
    <row r="5" spans="1:6" x14ac:dyDescent="0.3">
      <c r="B5" s="107"/>
      <c r="C5" s="107"/>
      <c r="D5" s="107"/>
      <c r="E5" s="107"/>
      <c r="F5" s="22"/>
    </row>
    <row r="6" spans="1:6" ht="23.25" customHeight="1" x14ac:dyDescent="0.3">
      <c r="A6" s="7"/>
      <c r="B6" s="120" t="s">
        <v>336</v>
      </c>
      <c r="C6" s="120"/>
      <c r="D6" s="120"/>
      <c r="E6" s="120"/>
      <c r="F6" s="22"/>
    </row>
    <row r="7" spans="1:6" s="5" customFormat="1" ht="15" x14ac:dyDescent="0.25">
      <c r="B7" s="106" t="s">
        <v>3</v>
      </c>
      <c r="C7" s="106"/>
      <c r="D7" s="106"/>
      <c r="E7" s="106"/>
      <c r="F7" s="6"/>
    </row>
    <row r="8" spans="1:6" s="5" customFormat="1" ht="15" x14ac:dyDescent="0.25">
      <c r="B8" s="107" t="s">
        <v>4</v>
      </c>
      <c r="C8" s="107"/>
      <c r="D8" s="107"/>
      <c r="E8" s="107"/>
      <c r="F8" s="6"/>
    </row>
    <row r="9" spans="1:6" s="5" customFormat="1" ht="15" x14ac:dyDescent="0.25">
      <c r="B9" s="107" t="s">
        <v>5</v>
      </c>
      <c r="C9" s="107"/>
      <c r="D9" s="107"/>
      <c r="E9" s="107"/>
      <c r="F9" s="6"/>
    </row>
    <row r="10" spans="1:6" x14ac:dyDescent="0.3">
      <c r="B10" s="103"/>
      <c r="C10" s="103"/>
      <c r="D10" s="103"/>
      <c r="E10" s="103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2343500</v>
      </c>
    </row>
    <row r="14" spans="1:6" x14ac:dyDescent="0.3">
      <c r="A14" s="9" t="s">
        <v>13</v>
      </c>
      <c r="B14" s="119" t="s">
        <v>298</v>
      </c>
      <c r="C14" s="119"/>
      <c r="D14" s="119"/>
      <c r="E14" s="23">
        <f>E15</f>
        <v>2343500</v>
      </c>
    </row>
    <row r="15" spans="1:6" ht="27" customHeight="1" x14ac:dyDescent="0.3">
      <c r="A15" s="44" t="s">
        <v>300</v>
      </c>
      <c r="B15" s="101" t="s">
        <v>311</v>
      </c>
      <c r="C15" s="101"/>
      <c r="D15" s="101"/>
      <c r="E15" s="45">
        <f>1889760+189840+263900</f>
        <v>2343500</v>
      </c>
    </row>
    <row r="16" spans="1:6" ht="30" customHeight="1" x14ac:dyDescent="0.3">
      <c r="A16" s="50"/>
      <c r="B16" s="116" t="s">
        <v>115</v>
      </c>
      <c r="C16" s="116"/>
      <c r="D16" s="116"/>
      <c r="E16" s="54">
        <f>E14</f>
        <v>2343500</v>
      </c>
    </row>
    <row r="24" spans="3:3" x14ac:dyDescent="0.3">
      <c r="C24" s="1">
        <v>1247.33</v>
      </c>
    </row>
  </sheetData>
  <mergeCells count="14">
    <mergeCell ref="E1:F1"/>
    <mergeCell ref="B15:D15"/>
    <mergeCell ref="B9:E9"/>
    <mergeCell ref="B10:E10"/>
    <mergeCell ref="B12:D12"/>
    <mergeCell ref="B13:D13"/>
    <mergeCell ref="B14:D14"/>
    <mergeCell ref="B3:E3"/>
    <mergeCell ref="B4:E4"/>
    <mergeCell ref="B16:D16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B1" s="1" t="s">
        <v>341</v>
      </c>
      <c r="D1" s="7"/>
      <c r="E1" s="102" t="s">
        <v>227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164</v>
      </c>
      <c r="C4" s="103"/>
      <c r="D4" s="103"/>
      <c r="E4" s="103"/>
      <c r="F4" s="22"/>
    </row>
    <row r="5" spans="1:6" x14ac:dyDescent="0.3">
      <c r="B5" s="107"/>
      <c r="C5" s="107"/>
      <c r="D5" s="107"/>
      <c r="E5" s="107"/>
      <c r="F5" s="22"/>
    </row>
    <row r="6" spans="1:6" ht="40.5" customHeight="1" x14ac:dyDescent="0.3">
      <c r="A6" s="7"/>
      <c r="B6" s="125" t="s">
        <v>165</v>
      </c>
      <c r="C6" s="125"/>
      <c r="D6" s="125"/>
      <c r="E6" s="125"/>
      <c r="F6" s="125"/>
    </row>
    <row r="7" spans="1:6" s="5" customFormat="1" ht="15" x14ac:dyDescent="0.25">
      <c r="B7" s="106" t="s">
        <v>3</v>
      </c>
      <c r="C7" s="106"/>
      <c r="D7" s="106"/>
      <c r="E7" s="106"/>
      <c r="F7" s="6"/>
    </row>
    <row r="8" spans="1:6" s="5" customFormat="1" ht="15" x14ac:dyDescent="0.25">
      <c r="B8" s="107" t="s">
        <v>4</v>
      </c>
      <c r="C8" s="107"/>
      <c r="D8" s="107"/>
      <c r="E8" s="107"/>
      <c r="F8" s="6"/>
    </row>
    <row r="9" spans="1:6" s="5" customFormat="1" ht="15" x14ac:dyDescent="0.25">
      <c r="B9" s="107" t="s">
        <v>5</v>
      </c>
      <c r="C9" s="107"/>
      <c r="D9" s="107"/>
      <c r="E9" s="107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6" ht="57" customHeight="1" x14ac:dyDescent="0.3">
      <c r="A13" s="50" t="s">
        <v>11</v>
      </c>
      <c r="B13" s="116" t="s">
        <v>16</v>
      </c>
      <c r="C13" s="116"/>
      <c r="D13" s="116"/>
      <c r="E13" s="51">
        <f>E14</f>
        <v>12914700</v>
      </c>
    </row>
    <row r="14" spans="1:6" x14ac:dyDescent="0.3">
      <c r="A14" s="9" t="s">
        <v>149</v>
      </c>
      <c r="B14" s="109" t="s">
        <v>310</v>
      </c>
      <c r="C14" s="109"/>
      <c r="D14" s="109"/>
      <c r="E14" s="13">
        <v>12914700</v>
      </c>
    </row>
    <row r="15" spans="1:6" x14ac:dyDescent="0.3">
      <c r="A15" s="50"/>
      <c r="B15" s="116" t="s">
        <v>115</v>
      </c>
      <c r="C15" s="116"/>
      <c r="D15" s="116"/>
      <c r="E15" s="51">
        <f>E13</f>
        <v>12914700</v>
      </c>
    </row>
    <row r="24" spans="3:3" x14ac:dyDescent="0.3">
      <c r="C24" s="1">
        <v>1247.33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topLeftCell="A4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B1" s="1" t="s">
        <v>341</v>
      </c>
      <c r="D1" s="7"/>
      <c r="E1" s="102" t="s">
        <v>228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143</v>
      </c>
      <c r="C4" s="103"/>
      <c r="D4" s="103"/>
      <c r="E4" s="103"/>
      <c r="F4" s="22"/>
    </row>
    <row r="5" spans="1:6" ht="12" customHeight="1" x14ac:dyDescent="0.3">
      <c r="B5" s="107"/>
      <c r="C5" s="107"/>
      <c r="D5" s="107"/>
      <c r="E5" s="107"/>
      <c r="F5" s="22"/>
    </row>
    <row r="6" spans="1:6" ht="19.5" customHeight="1" x14ac:dyDescent="0.3">
      <c r="A6" s="7"/>
      <c r="B6" s="121" t="s">
        <v>337</v>
      </c>
      <c r="C6" s="121"/>
      <c r="D6" s="121"/>
      <c r="E6" s="121"/>
      <c r="F6" s="22"/>
    </row>
    <row r="7" spans="1:6" s="5" customFormat="1" ht="15" x14ac:dyDescent="0.25">
      <c r="B7" s="106" t="s">
        <v>3</v>
      </c>
      <c r="C7" s="106"/>
      <c r="D7" s="106"/>
      <c r="E7" s="106"/>
      <c r="F7" s="6"/>
    </row>
    <row r="8" spans="1:6" s="5" customFormat="1" ht="15" x14ac:dyDescent="0.25">
      <c r="B8" s="107" t="s">
        <v>4</v>
      </c>
      <c r="C8" s="107"/>
      <c r="D8" s="107"/>
      <c r="E8" s="107"/>
      <c r="F8" s="6"/>
    </row>
    <row r="9" spans="1:6" s="5" customFormat="1" ht="15" x14ac:dyDescent="0.25">
      <c r="B9" s="107" t="s">
        <v>5</v>
      </c>
      <c r="C9" s="107"/>
      <c r="D9" s="107"/>
      <c r="E9" s="107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6" ht="54.75" customHeight="1" x14ac:dyDescent="0.3">
      <c r="A13" s="50" t="s">
        <v>11</v>
      </c>
      <c r="B13" s="116" t="s">
        <v>16</v>
      </c>
      <c r="C13" s="116"/>
      <c r="D13" s="116"/>
      <c r="E13" s="51">
        <f>E14</f>
        <v>0</v>
      </c>
    </row>
    <row r="14" spans="1:6" x14ac:dyDescent="0.3">
      <c r="A14" s="12" t="s">
        <v>13</v>
      </c>
      <c r="B14" s="119" t="s">
        <v>22</v>
      </c>
      <c r="C14" s="119"/>
      <c r="D14" s="119"/>
      <c r="E14" s="13">
        <v>0</v>
      </c>
    </row>
    <row r="15" spans="1:6" ht="38.25" customHeight="1" x14ac:dyDescent="0.3">
      <c r="A15" s="50" t="s">
        <v>15</v>
      </c>
      <c r="B15" s="116" t="s">
        <v>26</v>
      </c>
      <c r="C15" s="116"/>
      <c r="D15" s="116"/>
      <c r="E15" s="51">
        <f>E16</f>
        <v>9289700</v>
      </c>
    </row>
    <row r="16" spans="1:6" ht="42.75" customHeight="1" x14ac:dyDescent="0.3">
      <c r="A16" s="52" t="s">
        <v>150</v>
      </c>
      <c r="B16" s="116" t="s">
        <v>235</v>
      </c>
      <c r="C16" s="116"/>
      <c r="D16" s="116"/>
      <c r="E16" s="51">
        <f>E17</f>
        <v>9289700</v>
      </c>
    </row>
    <row r="17" spans="1:8" s="32" customFormat="1" x14ac:dyDescent="0.3">
      <c r="A17" s="35" t="s">
        <v>160</v>
      </c>
      <c r="B17" s="123" t="s">
        <v>49</v>
      </c>
      <c r="C17" s="123"/>
      <c r="D17" s="123"/>
      <c r="E17" s="31">
        <f>6945850+177760+2166090</f>
        <v>9289700</v>
      </c>
    </row>
    <row r="18" spans="1:8" ht="25.5" customHeight="1" x14ac:dyDescent="0.3">
      <c r="A18" s="50"/>
      <c r="B18" s="116" t="s">
        <v>115</v>
      </c>
      <c r="C18" s="116"/>
      <c r="D18" s="116"/>
      <c r="E18" s="51">
        <f>E15+E13</f>
        <v>9289700</v>
      </c>
      <c r="H18" s="25"/>
    </row>
    <row r="24" spans="1:8" x14ac:dyDescent="0.3">
      <c r="C24" s="1">
        <v>1247.33</v>
      </c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B1" s="1" t="s">
        <v>341</v>
      </c>
      <c r="D1" s="7"/>
      <c r="E1" s="102" t="s">
        <v>229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143</v>
      </c>
      <c r="C4" s="103"/>
      <c r="D4" s="103"/>
      <c r="E4" s="103"/>
      <c r="F4" s="22"/>
    </row>
    <row r="5" spans="1:6" s="5" customFormat="1" ht="15" x14ac:dyDescent="0.25">
      <c r="B5" s="107" t="s">
        <v>1</v>
      </c>
      <c r="C5" s="107"/>
      <c r="D5" s="107"/>
      <c r="E5" s="107"/>
      <c r="F5" s="6"/>
    </row>
    <row r="6" spans="1:6" x14ac:dyDescent="0.3">
      <c r="B6" s="107"/>
      <c r="C6" s="107"/>
      <c r="D6" s="107"/>
      <c r="E6" s="107"/>
      <c r="F6" s="22"/>
    </row>
    <row r="7" spans="1:6" ht="23.25" customHeight="1" x14ac:dyDescent="0.3">
      <c r="A7" s="7"/>
      <c r="B7" s="120" t="s">
        <v>338</v>
      </c>
      <c r="C7" s="120"/>
      <c r="D7" s="120"/>
      <c r="E7" s="120"/>
      <c r="F7" s="22"/>
    </row>
    <row r="8" spans="1:6" s="5" customFormat="1" ht="15" x14ac:dyDescent="0.25">
      <c r="B8" s="106" t="s">
        <v>3</v>
      </c>
      <c r="C8" s="106"/>
      <c r="D8" s="106"/>
      <c r="E8" s="106"/>
      <c r="F8" s="6"/>
    </row>
    <row r="9" spans="1:6" s="5" customFormat="1" ht="15" x14ac:dyDescent="0.25">
      <c r="B9" s="107" t="s">
        <v>4</v>
      </c>
      <c r="C9" s="107"/>
      <c r="D9" s="107"/>
      <c r="E9" s="107"/>
      <c r="F9" s="6"/>
    </row>
    <row r="10" spans="1:6" s="5" customFormat="1" ht="15" x14ac:dyDescent="0.25">
      <c r="B10" s="107" t="s">
        <v>5</v>
      </c>
      <c r="C10" s="107"/>
      <c r="D10" s="107"/>
      <c r="E10" s="107"/>
      <c r="F10" s="6"/>
    </row>
    <row r="12" spans="1:6" x14ac:dyDescent="0.3">
      <c r="F12" s="1" t="s">
        <v>7</v>
      </c>
    </row>
    <row r="13" spans="1:6" ht="56.25" x14ac:dyDescent="0.3">
      <c r="A13" s="9" t="s">
        <v>8</v>
      </c>
      <c r="B13" s="108" t="s">
        <v>9</v>
      </c>
      <c r="C13" s="108"/>
      <c r="D13" s="108"/>
      <c r="E13" s="12" t="s">
        <v>10</v>
      </c>
      <c r="F13" s="21"/>
    </row>
    <row r="14" spans="1:6" ht="59.25" customHeight="1" x14ac:dyDescent="0.3">
      <c r="A14" s="50" t="s">
        <v>11</v>
      </c>
      <c r="B14" s="116" t="s">
        <v>16</v>
      </c>
      <c r="C14" s="116"/>
      <c r="D14" s="116"/>
      <c r="E14" s="54">
        <f>E15</f>
        <v>1711290</v>
      </c>
    </row>
    <row r="15" spans="1:6" x14ac:dyDescent="0.3">
      <c r="A15" s="9" t="s">
        <v>13</v>
      </c>
      <c r="B15" s="119" t="s">
        <v>18</v>
      </c>
      <c r="C15" s="119"/>
      <c r="D15" s="119"/>
      <c r="E15" s="23">
        <f>E16</f>
        <v>1711290</v>
      </c>
    </row>
    <row r="16" spans="1:6" x14ac:dyDescent="0.3">
      <c r="A16" s="44" t="s">
        <v>300</v>
      </c>
      <c r="B16" s="101" t="s">
        <v>286</v>
      </c>
      <c r="C16" s="101"/>
      <c r="D16" s="101"/>
      <c r="E16" s="45">
        <f>602010+649180+460100</f>
        <v>1711290</v>
      </c>
    </row>
    <row r="17" spans="1:5" ht="30" customHeight="1" x14ac:dyDescent="0.3">
      <c r="A17" s="50"/>
      <c r="B17" s="116" t="s">
        <v>115</v>
      </c>
      <c r="C17" s="116"/>
      <c r="D17" s="116"/>
      <c r="E17" s="54">
        <f>E15</f>
        <v>1711290</v>
      </c>
    </row>
    <row r="24" spans="1:5" x14ac:dyDescent="0.3">
      <c r="C24" s="1">
        <v>1247.33</v>
      </c>
    </row>
  </sheetData>
  <mergeCells count="14">
    <mergeCell ref="E1:F1"/>
    <mergeCell ref="B16:D16"/>
    <mergeCell ref="B13:D13"/>
    <mergeCell ref="B14:D14"/>
    <mergeCell ref="B15:D15"/>
    <mergeCell ref="B4:E4"/>
    <mergeCell ref="B5:E5"/>
    <mergeCell ref="B3:E3"/>
    <mergeCell ref="B17:D17"/>
    <mergeCell ref="B6:E6"/>
    <mergeCell ref="B7:E7"/>
    <mergeCell ref="B8:E8"/>
    <mergeCell ref="B9:E9"/>
    <mergeCell ref="B10:E1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B1" s="1" t="s">
        <v>341</v>
      </c>
      <c r="D1" s="7"/>
      <c r="E1" s="102" t="s">
        <v>230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143</v>
      </c>
      <c r="C4" s="103"/>
      <c r="D4" s="103"/>
      <c r="E4" s="103"/>
      <c r="F4" s="22"/>
    </row>
    <row r="5" spans="1:6" ht="12.75" customHeight="1" x14ac:dyDescent="0.3">
      <c r="B5" s="107"/>
      <c r="C5" s="107"/>
      <c r="D5" s="107"/>
      <c r="E5" s="107"/>
      <c r="F5" s="22"/>
    </row>
    <row r="6" spans="1:6" ht="21.75" customHeight="1" x14ac:dyDescent="0.3">
      <c r="A6" s="7"/>
      <c r="B6" s="120" t="s">
        <v>339</v>
      </c>
      <c r="C6" s="120"/>
      <c r="D6" s="120"/>
      <c r="E6" s="120"/>
      <c r="F6" s="22"/>
    </row>
    <row r="7" spans="1:6" s="5" customFormat="1" ht="15" x14ac:dyDescent="0.25">
      <c r="B7" s="106" t="s">
        <v>3</v>
      </c>
      <c r="C7" s="106"/>
      <c r="D7" s="106"/>
      <c r="E7" s="106"/>
      <c r="F7" s="6"/>
    </row>
    <row r="8" spans="1:6" s="5" customFormat="1" ht="15" x14ac:dyDescent="0.25">
      <c r="B8" s="107" t="s">
        <v>4</v>
      </c>
      <c r="C8" s="107"/>
      <c r="D8" s="107"/>
      <c r="E8" s="107"/>
      <c r="F8" s="6"/>
    </row>
    <row r="9" spans="1:6" s="5" customFormat="1" ht="15" x14ac:dyDescent="0.25">
      <c r="B9" s="107" t="s">
        <v>5</v>
      </c>
      <c r="C9" s="107"/>
      <c r="D9" s="107"/>
      <c r="E9" s="107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6" ht="42" customHeight="1" x14ac:dyDescent="0.3">
      <c r="A13" s="50" t="s">
        <v>11</v>
      </c>
      <c r="B13" s="116" t="s">
        <v>26</v>
      </c>
      <c r="C13" s="116"/>
      <c r="D13" s="116"/>
      <c r="E13" s="54">
        <f>E14</f>
        <v>1247330</v>
      </c>
      <c r="F13" s="21"/>
    </row>
    <row r="14" spans="1:6" ht="44.25" customHeight="1" x14ac:dyDescent="0.3">
      <c r="A14" s="52" t="s">
        <v>13</v>
      </c>
      <c r="B14" s="116" t="s">
        <v>235</v>
      </c>
      <c r="C14" s="116"/>
      <c r="D14" s="116"/>
      <c r="E14" s="54">
        <f>E15</f>
        <v>1247330</v>
      </c>
    </row>
    <row r="15" spans="1:6" s="32" customFormat="1" ht="41.25" customHeight="1" x14ac:dyDescent="0.3">
      <c r="A15" s="46" t="s">
        <v>161</v>
      </c>
      <c r="B15" s="126" t="s">
        <v>162</v>
      </c>
      <c r="C15" s="126"/>
      <c r="D15" s="126"/>
      <c r="E15" s="48">
        <f>1870930-623600</f>
        <v>1247330</v>
      </c>
    </row>
    <row r="16" spans="1:6" ht="27" customHeight="1" x14ac:dyDescent="0.3">
      <c r="A16" s="50"/>
      <c r="B16" s="116" t="s">
        <v>115</v>
      </c>
      <c r="C16" s="116"/>
      <c r="D16" s="116"/>
      <c r="E16" s="54">
        <f>E14</f>
        <v>1247330</v>
      </c>
    </row>
    <row r="24" spans="3:3" x14ac:dyDescent="0.3">
      <c r="C24" s="1">
        <v>1247.33</v>
      </c>
    </row>
  </sheetData>
  <mergeCells count="13">
    <mergeCell ref="E1:F1"/>
    <mergeCell ref="B13:D13"/>
    <mergeCell ref="B12:D12"/>
    <mergeCell ref="B14:D14"/>
    <mergeCell ref="B15:D15"/>
    <mergeCell ref="B4:E4"/>
    <mergeCell ref="B3:E3"/>
    <mergeCell ref="B16:D16"/>
    <mergeCell ref="B5:E5"/>
    <mergeCell ref="B6:E6"/>
    <mergeCell ref="B7:E7"/>
    <mergeCell ref="B8:E8"/>
    <mergeCell ref="B9:E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09"/>
  <sheetViews>
    <sheetView tabSelected="1" view="pageBreakPreview" topLeftCell="A16" zoomScale="70" zoomScaleNormal="100" zoomScaleSheetLayoutView="70" workbookViewId="0">
      <selection activeCell="J23" sqref="J23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8" customWidth="1"/>
    <col min="6" max="6" width="10.7109375" style="8" customWidth="1"/>
    <col min="7" max="7" width="18.14062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" width="17.42578125" style="1" customWidth="1"/>
    <col min="17" max="17" width="17.28515625" style="1" customWidth="1"/>
    <col min="18" max="18" width="16.140625" style="1" customWidth="1"/>
    <col min="19" max="19" width="13.85546875" style="1" bestFit="1" customWidth="1"/>
    <col min="20" max="16384" width="9.140625" style="1"/>
  </cols>
  <sheetData>
    <row r="1" spans="1:15" x14ac:dyDescent="0.3">
      <c r="B1" s="1" t="s">
        <v>341</v>
      </c>
      <c r="E1" s="102" t="s">
        <v>213</v>
      </c>
      <c r="F1" s="102"/>
    </row>
    <row r="3" spans="1:15" x14ac:dyDescent="0.3">
      <c r="B3" s="103" t="s">
        <v>163</v>
      </c>
      <c r="C3" s="103"/>
      <c r="D3" s="103"/>
      <c r="E3" s="103"/>
      <c r="F3" s="2"/>
    </row>
    <row r="4" spans="1:15" x14ac:dyDescent="0.3">
      <c r="B4" s="103" t="s">
        <v>0</v>
      </c>
      <c r="C4" s="103"/>
      <c r="D4" s="103"/>
      <c r="E4" s="103"/>
      <c r="F4" s="3"/>
    </row>
    <row r="5" spans="1:15" s="5" customFormat="1" ht="15" x14ac:dyDescent="0.25">
      <c r="B5" s="6"/>
      <c r="C5" s="6"/>
      <c r="D5" s="6"/>
      <c r="E5" s="4"/>
      <c r="F5" s="4"/>
    </row>
    <row r="6" spans="1:15" ht="24.75" customHeight="1" x14ac:dyDescent="0.3">
      <c r="A6" s="7"/>
      <c r="B6" s="105" t="s">
        <v>2</v>
      </c>
      <c r="C6" s="105"/>
      <c r="D6" s="105"/>
      <c r="E6" s="105"/>
      <c r="F6" s="3"/>
    </row>
    <row r="7" spans="1:15" s="5" customFormat="1" ht="15" x14ac:dyDescent="0.25">
      <c r="B7" s="106" t="s">
        <v>3</v>
      </c>
      <c r="C7" s="106"/>
      <c r="D7" s="106"/>
      <c r="E7" s="106"/>
      <c r="F7" s="4"/>
    </row>
    <row r="8" spans="1:15" s="5" customFormat="1" ht="15" x14ac:dyDescent="0.25">
      <c r="B8" s="107" t="s">
        <v>4</v>
      </c>
      <c r="C8" s="107"/>
      <c r="D8" s="107"/>
      <c r="E8" s="107"/>
      <c r="F8" s="4"/>
    </row>
    <row r="9" spans="1:15" s="5" customFormat="1" ht="15" x14ac:dyDescent="0.25">
      <c r="B9" s="107" t="s">
        <v>5</v>
      </c>
      <c r="C9" s="107"/>
      <c r="D9" s="107"/>
      <c r="E9" s="107"/>
      <c r="F9" s="4"/>
    </row>
    <row r="10" spans="1:15" x14ac:dyDescent="0.3">
      <c r="B10" s="103"/>
      <c r="C10" s="103"/>
      <c r="D10" s="103"/>
      <c r="E10" s="103"/>
      <c r="F10" s="3"/>
    </row>
    <row r="11" spans="1:15" x14ac:dyDescent="0.3">
      <c r="F11" s="8" t="s">
        <v>7</v>
      </c>
    </row>
    <row r="12" spans="1:15" ht="56.25" x14ac:dyDescent="0.3">
      <c r="A12" s="9" t="s">
        <v>8</v>
      </c>
      <c r="B12" s="108" t="s">
        <v>9</v>
      </c>
      <c r="C12" s="108"/>
      <c r="D12" s="108"/>
      <c r="E12" s="10" t="s">
        <v>10</v>
      </c>
      <c r="F12" s="11"/>
    </row>
    <row r="13" spans="1:15" ht="46.5" customHeight="1" x14ac:dyDescent="0.3">
      <c r="A13" s="50" t="s">
        <v>11</v>
      </c>
      <c r="B13" s="104" t="s">
        <v>12</v>
      </c>
      <c r="C13" s="104"/>
      <c r="D13" s="104"/>
      <c r="E13" s="51">
        <f>E14</f>
        <v>799982610</v>
      </c>
      <c r="F13" s="11"/>
      <c r="G13" s="14">
        <f>E13+E15+E44</f>
        <v>1498114580</v>
      </c>
      <c r="H13" s="14">
        <v>1498158550</v>
      </c>
      <c r="I13" s="14">
        <f>H13-G13</f>
        <v>43970</v>
      </c>
      <c r="J13" s="8"/>
      <c r="K13" s="14"/>
      <c r="L13" s="8"/>
      <c r="M13" s="14"/>
      <c r="N13" s="8"/>
      <c r="O13" s="8"/>
    </row>
    <row r="14" spans="1:15" ht="24.75" customHeight="1" x14ac:dyDescent="0.3">
      <c r="A14" s="9" t="s">
        <v>13</v>
      </c>
      <c r="B14" s="109" t="s">
        <v>14</v>
      </c>
      <c r="C14" s="109"/>
      <c r="D14" s="109"/>
      <c r="E14" s="13">
        <f>111314620+42565630+646194360-92000</f>
        <v>799982610</v>
      </c>
      <c r="F14" s="11"/>
      <c r="G14" s="8"/>
      <c r="H14" s="8"/>
      <c r="I14" s="8"/>
      <c r="J14" s="8"/>
      <c r="K14" s="8"/>
      <c r="L14" s="8"/>
      <c r="M14" s="8"/>
      <c r="N14" s="8"/>
      <c r="O14" s="8"/>
    </row>
    <row r="15" spans="1:15" ht="39" customHeight="1" x14ac:dyDescent="0.3">
      <c r="A15" s="50" t="s">
        <v>15</v>
      </c>
      <c r="B15" s="104" t="s">
        <v>16</v>
      </c>
      <c r="C15" s="104"/>
      <c r="D15" s="104"/>
      <c r="E15" s="51">
        <f>E16+E38+E23+E33</f>
        <v>635004460</v>
      </c>
      <c r="G15" s="8"/>
      <c r="H15" s="8"/>
      <c r="I15" s="8"/>
      <c r="J15" s="8"/>
      <c r="K15" s="8"/>
      <c r="L15" s="8"/>
      <c r="M15" s="8"/>
      <c r="N15" s="8"/>
      <c r="O15" s="8"/>
    </row>
    <row r="16" spans="1:15" ht="18.75" customHeight="1" x14ac:dyDescent="0.3">
      <c r="A16" s="52" t="s">
        <v>17</v>
      </c>
      <c r="B16" s="104" t="s">
        <v>18</v>
      </c>
      <c r="C16" s="104"/>
      <c r="D16" s="104"/>
      <c r="E16" s="51">
        <f>SUM(E17:E22)</f>
        <v>127374730</v>
      </c>
      <c r="G16" s="14"/>
      <c r="H16" s="8"/>
      <c r="I16" s="8"/>
      <c r="J16" s="8"/>
      <c r="K16" s="8"/>
      <c r="L16" s="8"/>
      <c r="M16" s="8"/>
      <c r="N16" s="8"/>
      <c r="O16" s="8"/>
    </row>
    <row r="17" spans="1:15" ht="18.75" customHeight="1" x14ac:dyDescent="0.3">
      <c r="A17" s="44" t="s">
        <v>236</v>
      </c>
      <c r="B17" s="101" t="s">
        <v>281</v>
      </c>
      <c r="C17" s="101"/>
      <c r="D17" s="101"/>
      <c r="E17" s="45">
        <f>49450950+5955440</f>
        <v>55406390</v>
      </c>
      <c r="G17" s="14"/>
      <c r="H17" s="8"/>
      <c r="I17" s="8"/>
      <c r="J17" s="8"/>
      <c r="K17" s="8"/>
      <c r="L17" s="8"/>
      <c r="M17" s="8"/>
      <c r="N17" s="8"/>
      <c r="O17" s="8"/>
    </row>
    <row r="18" spans="1:15" ht="18.75" customHeight="1" x14ac:dyDescent="0.3">
      <c r="A18" s="44" t="s">
        <v>237</v>
      </c>
      <c r="B18" s="101" t="s">
        <v>282</v>
      </c>
      <c r="C18" s="101"/>
      <c r="D18" s="101"/>
      <c r="E18" s="45">
        <v>32111670</v>
      </c>
      <c r="G18" s="14"/>
      <c r="H18" s="8"/>
      <c r="I18" s="8"/>
      <c r="J18" s="8"/>
      <c r="K18" s="8"/>
      <c r="L18" s="8"/>
      <c r="M18" s="8"/>
      <c r="N18" s="8"/>
      <c r="O18" s="8"/>
    </row>
    <row r="19" spans="1:15" ht="18.75" customHeight="1" x14ac:dyDescent="0.3">
      <c r="A19" s="44" t="s">
        <v>238</v>
      </c>
      <c r="B19" s="101" t="s">
        <v>283</v>
      </c>
      <c r="C19" s="101"/>
      <c r="D19" s="101"/>
      <c r="E19" s="45">
        <v>9497840</v>
      </c>
      <c r="G19" s="14"/>
      <c r="H19" s="8"/>
      <c r="I19" s="8"/>
      <c r="J19" s="8"/>
      <c r="K19" s="8"/>
      <c r="L19" s="8"/>
      <c r="M19" s="8"/>
      <c r="N19" s="8"/>
      <c r="O19" s="8"/>
    </row>
    <row r="20" spans="1:15" ht="18.75" customHeight="1" x14ac:dyDescent="0.3">
      <c r="A20" s="44" t="s">
        <v>239</v>
      </c>
      <c r="B20" s="101" t="s">
        <v>284</v>
      </c>
      <c r="C20" s="101"/>
      <c r="D20" s="101"/>
      <c r="E20" s="45">
        <v>14630820</v>
      </c>
      <c r="G20" s="14"/>
      <c r="H20" s="8"/>
      <c r="I20" s="8"/>
      <c r="J20" s="8"/>
      <c r="K20" s="8"/>
      <c r="L20" s="8"/>
      <c r="M20" s="8"/>
      <c r="N20" s="8"/>
      <c r="O20" s="8"/>
    </row>
    <row r="21" spans="1:15" ht="18.75" customHeight="1" x14ac:dyDescent="0.3">
      <c r="A21" s="44" t="s">
        <v>240</v>
      </c>
      <c r="B21" s="101" t="s">
        <v>285</v>
      </c>
      <c r="C21" s="101"/>
      <c r="D21" s="101"/>
      <c r="E21" s="45">
        <v>15728010</v>
      </c>
      <c r="G21" s="14"/>
      <c r="H21" s="8"/>
      <c r="I21" s="8"/>
      <c r="J21" s="8"/>
      <c r="K21" s="8"/>
      <c r="L21" s="8"/>
      <c r="M21" s="8"/>
      <c r="N21" s="8"/>
      <c r="O21" s="8"/>
    </row>
    <row r="22" spans="1:15" ht="18.75" customHeight="1" x14ac:dyDescent="0.3">
      <c r="A22" s="44" t="s">
        <v>288</v>
      </c>
      <c r="B22" s="101" t="s">
        <v>287</v>
      </c>
      <c r="C22" s="101"/>
      <c r="D22" s="101"/>
      <c r="E22" s="45">
        <v>0</v>
      </c>
      <c r="G22" s="14"/>
      <c r="H22" s="8"/>
      <c r="I22" s="8"/>
      <c r="J22" s="8"/>
      <c r="K22" s="8"/>
      <c r="L22" s="8"/>
      <c r="M22" s="8"/>
      <c r="N22" s="8"/>
      <c r="O22" s="8"/>
    </row>
    <row r="23" spans="1:15" ht="18.75" customHeight="1" x14ac:dyDescent="0.3">
      <c r="A23" s="52" t="s">
        <v>19</v>
      </c>
      <c r="B23" s="104" t="s">
        <v>20</v>
      </c>
      <c r="C23" s="104"/>
      <c r="D23" s="104"/>
      <c r="E23" s="51">
        <f>E24+E29+E30+E31+E32</f>
        <v>234373370</v>
      </c>
      <c r="G23" s="14"/>
      <c r="H23" s="8"/>
      <c r="I23" s="8"/>
      <c r="J23" s="8"/>
      <c r="K23" s="8"/>
      <c r="L23" s="8"/>
      <c r="M23" s="8"/>
      <c r="N23" s="8"/>
      <c r="O23" s="8"/>
    </row>
    <row r="24" spans="1:15" ht="29.25" customHeight="1" x14ac:dyDescent="0.3">
      <c r="A24" s="44" t="s">
        <v>236</v>
      </c>
      <c r="B24" s="101" t="s">
        <v>314</v>
      </c>
      <c r="C24" s="101"/>
      <c r="D24" s="101"/>
      <c r="E24" s="45">
        <v>140287050</v>
      </c>
      <c r="F24" s="1"/>
      <c r="G24" s="8"/>
      <c r="H24" s="8"/>
      <c r="I24" s="8"/>
      <c r="J24" s="8"/>
      <c r="K24" s="8"/>
      <c r="L24" s="8"/>
    </row>
    <row r="25" spans="1:15" ht="18.75" customHeight="1" x14ac:dyDescent="0.3">
      <c r="A25" s="44" t="s">
        <v>313</v>
      </c>
      <c r="B25" s="101" t="s">
        <v>312</v>
      </c>
      <c r="C25" s="101"/>
      <c r="D25" s="101"/>
      <c r="E25" s="45">
        <v>8174230</v>
      </c>
      <c r="F25" s="1"/>
      <c r="G25" s="8"/>
      <c r="H25" s="8"/>
      <c r="I25" s="8"/>
      <c r="J25" s="8"/>
      <c r="K25" s="8"/>
      <c r="L25" s="8"/>
    </row>
    <row r="26" spans="1:15" ht="18.75" customHeight="1" x14ac:dyDescent="0.3">
      <c r="A26" s="44" t="s">
        <v>321</v>
      </c>
      <c r="B26" s="101" t="s">
        <v>323</v>
      </c>
      <c r="C26" s="101"/>
      <c r="D26" s="101"/>
      <c r="E26" s="45">
        <f>E27+E28</f>
        <v>13441150</v>
      </c>
      <c r="F26" s="1"/>
      <c r="G26" s="8"/>
      <c r="H26" s="8"/>
      <c r="I26" s="8"/>
      <c r="J26" s="8"/>
      <c r="K26" s="8"/>
      <c r="L26" s="8"/>
    </row>
    <row r="27" spans="1:15" ht="18.75" customHeight="1" x14ac:dyDescent="0.3">
      <c r="A27" s="44" t="s">
        <v>322</v>
      </c>
      <c r="B27" s="117" t="s">
        <v>320</v>
      </c>
      <c r="C27" s="117"/>
      <c r="D27" s="117"/>
      <c r="E27" s="93">
        <v>3682810</v>
      </c>
      <c r="F27" s="1"/>
      <c r="G27" s="8"/>
      <c r="H27" s="8"/>
      <c r="I27" s="8"/>
      <c r="J27" s="8"/>
      <c r="K27" s="8"/>
      <c r="L27" s="8"/>
    </row>
    <row r="28" spans="1:15" ht="18.75" customHeight="1" x14ac:dyDescent="0.3">
      <c r="A28" s="44" t="s">
        <v>322</v>
      </c>
      <c r="B28" s="117" t="s">
        <v>319</v>
      </c>
      <c r="C28" s="117"/>
      <c r="D28" s="117"/>
      <c r="E28" s="93">
        <v>9758340</v>
      </c>
      <c r="F28" s="1"/>
      <c r="G28" s="8"/>
      <c r="H28" s="8"/>
      <c r="I28" s="8"/>
      <c r="J28" s="8"/>
      <c r="K28" s="8"/>
      <c r="L28" s="8"/>
    </row>
    <row r="29" spans="1:15" ht="31.5" customHeight="1" x14ac:dyDescent="0.3">
      <c r="A29" s="44" t="s">
        <v>237</v>
      </c>
      <c r="B29" s="101" t="s">
        <v>315</v>
      </c>
      <c r="C29" s="101"/>
      <c r="D29" s="101"/>
      <c r="E29" s="45">
        <v>23168700</v>
      </c>
      <c r="F29" s="1"/>
      <c r="G29" s="8"/>
      <c r="H29" s="8"/>
      <c r="I29" s="8"/>
      <c r="J29" s="8"/>
      <c r="K29" s="8"/>
      <c r="L29" s="8"/>
    </row>
    <row r="30" spans="1:15" ht="31.5" customHeight="1" x14ac:dyDescent="0.3">
      <c r="A30" s="44" t="s">
        <v>238</v>
      </c>
      <c r="B30" s="101" t="s">
        <v>316</v>
      </c>
      <c r="C30" s="101"/>
      <c r="D30" s="101"/>
      <c r="E30" s="45">
        <v>3606160</v>
      </c>
      <c r="F30" s="1"/>
      <c r="G30" s="8"/>
      <c r="H30" s="8"/>
      <c r="I30" s="8"/>
      <c r="J30" s="8"/>
      <c r="K30" s="8"/>
      <c r="L30" s="8"/>
    </row>
    <row r="31" spans="1:15" ht="36.75" customHeight="1" x14ac:dyDescent="0.3">
      <c r="A31" s="44" t="s">
        <v>239</v>
      </c>
      <c r="B31" s="101" t="s">
        <v>317</v>
      </c>
      <c r="C31" s="101"/>
      <c r="D31" s="101"/>
      <c r="E31" s="45">
        <v>4132070</v>
      </c>
      <c r="F31" s="1"/>
      <c r="G31" s="8"/>
      <c r="H31" s="8"/>
      <c r="I31" s="8"/>
      <c r="J31" s="8"/>
      <c r="K31" s="8"/>
      <c r="L31" s="8"/>
    </row>
    <row r="32" spans="1:15" ht="28.5" customHeight="1" x14ac:dyDescent="0.3">
      <c r="A32" s="44" t="s">
        <v>240</v>
      </c>
      <c r="B32" s="101" t="s">
        <v>318</v>
      </c>
      <c r="C32" s="101"/>
      <c r="D32" s="101"/>
      <c r="E32" s="45">
        <v>63179390</v>
      </c>
      <c r="F32" s="1"/>
      <c r="G32" s="8"/>
      <c r="H32" s="8"/>
      <c r="I32" s="8"/>
      <c r="J32" s="8"/>
      <c r="K32" s="8"/>
      <c r="L32" s="8"/>
    </row>
    <row r="33" spans="1:19" ht="18.75" customHeight="1" x14ac:dyDescent="0.3">
      <c r="A33" s="52" t="s">
        <v>21</v>
      </c>
      <c r="B33" s="104" t="s">
        <v>274</v>
      </c>
      <c r="C33" s="104"/>
      <c r="D33" s="104"/>
      <c r="E33" s="51">
        <v>137794850</v>
      </c>
      <c r="G33" s="14"/>
      <c r="H33" s="8"/>
      <c r="I33" s="8"/>
      <c r="J33" s="8"/>
      <c r="K33" s="8"/>
      <c r="L33" s="8"/>
      <c r="M33" s="8"/>
      <c r="N33" s="8"/>
      <c r="O33" s="8"/>
    </row>
    <row r="34" spans="1:19" s="32" customFormat="1" ht="18.75" customHeight="1" x14ac:dyDescent="0.3">
      <c r="A34" s="44" t="s">
        <v>269</v>
      </c>
      <c r="B34" s="101" t="s">
        <v>275</v>
      </c>
      <c r="C34" s="101"/>
      <c r="D34" s="101"/>
      <c r="E34" s="45">
        <v>65365120</v>
      </c>
      <c r="F34" s="40"/>
      <c r="G34" s="38"/>
      <c r="H34" s="40"/>
      <c r="I34" s="40"/>
      <c r="J34" s="40"/>
      <c r="K34" s="40"/>
      <c r="L34" s="40"/>
      <c r="M34" s="40"/>
      <c r="N34" s="40"/>
      <c r="O34" s="40"/>
    </row>
    <row r="35" spans="1:19" s="32" customFormat="1" ht="18.75" customHeight="1" x14ac:dyDescent="0.3">
      <c r="A35" s="44" t="s">
        <v>270</v>
      </c>
      <c r="B35" s="101" t="s">
        <v>276</v>
      </c>
      <c r="C35" s="101"/>
      <c r="D35" s="101"/>
      <c r="E35" s="45">
        <v>8675040</v>
      </c>
      <c r="F35" s="40"/>
      <c r="G35" s="38"/>
      <c r="H35" s="40"/>
      <c r="I35" s="40"/>
      <c r="J35" s="40"/>
      <c r="K35" s="40"/>
      <c r="L35" s="40"/>
      <c r="M35" s="40"/>
      <c r="N35" s="40"/>
      <c r="O35" s="40"/>
    </row>
    <row r="36" spans="1:19" s="32" customFormat="1" ht="18.75" customHeight="1" x14ac:dyDescent="0.3">
      <c r="A36" s="44" t="s">
        <v>279</v>
      </c>
      <c r="B36" s="101" t="s">
        <v>277</v>
      </c>
      <c r="C36" s="101"/>
      <c r="D36" s="101"/>
      <c r="E36" s="45">
        <v>53747630</v>
      </c>
      <c r="F36" s="40"/>
      <c r="G36" s="38"/>
      <c r="H36" s="40"/>
      <c r="I36" s="40"/>
      <c r="J36" s="40"/>
      <c r="K36" s="40"/>
      <c r="L36" s="40"/>
      <c r="M36" s="40"/>
      <c r="N36" s="40"/>
      <c r="O36" s="40"/>
    </row>
    <row r="37" spans="1:19" s="32" customFormat="1" ht="18.75" customHeight="1" x14ac:dyDescent="0.3">
      <c r="A37" s="44" t="s">
        <v>280</v>
      </c>
      <c r="B37" s="101" t="s">
        <v>278</v>
      </c>
      <c r="C37" s="101"/>
      <c r="D37" s="101"/>
      <c r="E37" s="45">
        <v>10007060</v>
      </c>
      <c r="F37" s="40"/>
      <c r="G37" s="38"/>
      <c r="H37" s="40"/>
      <c r="I37" s="40"/>
      <c r="J37" s="40"/>
      <c r="K37" s="40"/>
      <c r="L37" s="40"/>
      <c r="M37" s="40"/>
      <c r="N37" s="40"/>
      <c r="O37" s="40"/>
    </row>
    <row r="38" spans="1:19" x14ac:dyDescent="0.3">
      <c r="A38" s="52" t="s">
        <v>273</v>
      </c>
      <c r="B38" s="104" t="s">
        <v>297</v>
      </c>
      <c r="C38" s="104"/>
      <c r="D38" s="104"/>
      <c r="E38" s="51">
        <f>SUM(E39:E43)</f>
        <v>135461510</v>
      </c>
      <c r="G38" s="14"/>
      <c r="H38" s="14"/>
      <c r="I38" s="14"/>
      <c r="J38" s="8"/>
      <c r="K38" s="8"/>
      <c r="L38" s="8"/>
      <c r="M38" s="8"/>
      <c r="N38" s="8"/>
      <c r="O38" s="8"/>
    </row>
    <row r="39" spans="1:19" s="32" customFormat="1" x14ac:dyDescent="0.3">
      <c r="A39" s="44" t="s">
        <v>289</v>
      </c>
      <c r="B39" s="101" t="s">
        <v>272</v>
      </c>
      <c r="C39" s="101"/>
      <c r="D39" s="101"/>
      <c r="E39" s="45">
        <v>189500</v>
      </c>
      <c r="F39" s="40"/>
      <c r="G39" s="38"/>
      <c r="H39" s="38"/>
      <c r="I39" s="38"/>
      <c r="J39" s="40"/>
      <c r="K39" s="40"/>
      <c r="L39" s="40"/>
      <c r="M39" s="40"/>
      <c r="N39" s="40"/>
      <c r="O39" s="40"/>
    </row>
    <row r="40" spans="1:19" s="32" customFormat="1" x14ac:dyDescent="0.3">
      <c r="A40" s="44" t="s">
        <v>290</v>
      </c>
      <c r="B40" s="101" t="s">
        <v>271</v>
      </c>
      <c r="C40" s="101"/>
      <c r="D40" s="101"/>
      <c r="E40" s="45">
        <v>10341020</v>
      </c>
      <c r="F40" s="40"/>
      <c r="G40" s="38"/>
      <c r="H40" s="38"/>
      <c r="I40" s="38"/>
      <c r="J40" s="40"/>
      <c r="K40" s="40"/>
      <c r="L40" s="40"/>
      <c r="M40" s="40"/>
      <c r="N40" s="40"/>
      <c r="O40" s="40"/>
    </row>
    <row r="41" spans="1:19" x14ac:dyDescent="0.3">
      <c r="A41" s="44" t="s">
        <v>291</v>
      </c>
      <c r="B41" s="101" t="s">
        <v>292</v>
      </c>
      <c r="C41" s="101"/>
      <c r="D41" s="101"/>
      <c r="E41" s="94">
        <f>10795250-43970</f>
        <v>10751280</v>
      </c>
      <c r="G41" s="14"/>
      <c r="H41" s="14"/>
      <c r="I41" s="14"/>
      <c r="J41" s="8"/>
      <c r="K41" s="8"/>
      <c r="L41" s="8"/>
      <c r="M41" s="8"/>
      <c r="N41" s="8"/>
      <c r="O41" s="8"/>
    </row>
    <row r="42" spans="1:19" x14ac:dyDescent="0.3">
      <c r="A42" s="44" t="s">
        <v>293</v>
      </c>
      <c r="B42" s="101" t="s">
        <v>295</v>
      </c>
      <c r="C42" s="101"/>
      <c r="D42" s="101"/>
      <c r="E42" s="45">
        <v>8873760</v>
      </c>
      <c r="G42" s="14"/>
      <c r="H42" s="14"/>
      <c r="I42" s="14"/>
      <c r="J42" s="8"/>
      <c r="K42" s="8"/>
      <c r="L42" s="8"/>
      <c r="M42" s="8"/>
      <c r="N42" s="8"/>
      <c r="O42" s="8"/>
    </row>
    <row r="43" spans="1:19" ht="38.25" customHeight="1" x14ac:dyDescent="0.3">
      <c r="A43" s="44" t="s">
        <v>294</v>
      </c>
      <c r="B43" s="101" t="s">
        <v>296</v>
      </c>
      <c r="C43" s="101"/>
      <c r="D43" s="101"/>
      <c r="E43" s="45">
        <f>20324210+84981740</f>
        <v>105305950</v>
      </c>
      <c r="G43" s="16"/>
      <c r="H43" s="14"/>
      <c r="I43" s="14"/>
      <c r="J43" s="8"/>
      <c r="K43" s="8"/>
      <c r="L43" s="8"/>
      <c r="M43" s="8"/>
      <c r="N43" s="8"/>
      <c r="O43" s="8"/>
    </row>
    <row r="44" spans="1:19" ht="38.25" customHeight="1" x14ac:dyDescent="0.3">
      <c r="A44" s="50" t="s">
        <v>23</v>
      </c>
      <c r="B44" s="104" t="s">
        <v>24</v>
      </c>
      <c r="C44" s="104"/>
      <c r="D44" s="104"/>
      <c r="E44" s="51">
        <v>63127510</v>
      </c>
      <c r="G44" s="8"/>
      <c r="H44" s="14"/>
      <c r="I44" s="14"/>
      <c r="J44" s="8"/>
      <c r="K44" s="8"/>
      <c r="L44" s="14"/>
      <c r="M44" s="8"/>
      <c r="N44" s="8"/>
      <c r="O44" s="8"/>
      <c r="Q44" s="65"/>
    </row>
    <row r="45" spans="1:19" ht="36" customHeight="1" x14ac:dyDescent="0.3">
      <c r="A45" s="50" t="s">
        <v>25</v>
      </c>
      <c r="B45" s="104" t="s">
        <v>26</v>
      </c>
      <c r="C45" s="104"/>
      <c r="D45" s="104"/>
      <c r="E45" s="51">
        <f>E46+E72+E89</f>
        <v>3270328990</v>
      </c>
      <c r="G45" s="14"/>
      <c r="H45" s="14"/>
      <c r="I45" s="8"/>
      <c r="J45" s="8"/>
      <c r="K45" s="8"/>
      <c r="L45" s="14"/>
      <c r="M45" s="8"/>
      <c r="N45" s="8"/>
      <c r="O45" s="8"/>
      <c r="R45" s="29"/>
    </row>
    <row r="46" spans="1:19" ht="37.5" customHeight="1" x14ac:dyDescent="0.3">
      <c r="A46" s="52" t="s">
        <v>27</v>
      </c>
      <c r="B46" s="116" t="s">
        <v>249</v>
      </c>
      <c r="C46" s="116"/>
      <c r="D46" s="116"/>
      <c r="E46" s="51">
        <f>SUM(E47:E71)</f>
        <v>2429071590</v>
      </c>
      <c r="G46" s="14"/>
      <c r="H46" s="14"/>
      <c r="I46" s="14"/>
      <c r="J46" s="8"/>
      <c r="K46" s="8"/>
      <c r="L46" s="14"/>
      <c r="M46" s="8"/>
      <c r="N46" s="14"/>
      <c r="O46" s="16"/>
      <c r="Q46" s="65"/>
      <c r="R46" s="66"/>
      <c r="S46" s="66"/>
    </row>
    <row r="47" spans="1:19" s="32" customFormat="1" ht="22.5" customHeight="1" x14ac:dyDescent="0.3">
      <c r="A47" s="30" t="s">
        <v>28</v>
      </c>
      <c r="B47" s="110" t="s">
        <v>29</v>
      </c>
      <c r="C47" s="110"/>
      <c r="D47" s="110"/>
      <c r="E47" s="41">
        <v>56068690</v>
      </c>
      <c r="F47" s="40"/>
      <c r="G47" s="38"/>
      <c r="H47" s="42"/>
      <c r="I47" s="37"/>
      <c r="J47" s="43"/>
      <c r="K47" s="58"/>
      <c r="L47" s="59"/>
      <c r="M47" s="60"/>
      <c r="N47" s="61"/>
      <c r="O47" s="62"/>
      <c r="Q47" s="64"/>
    </row>
    <row r="48" spans="1:19" s="32" customFormat="1" ht="22.5" customHeight="1" x14ac:dyDescent="0.3">
      <c r="A48" s="30" t="s">
        <v>30</v>
      </c>
      <c r="B48" s="110" t="s">
        <v>31</v>
      </c>
      <c r="C48" s="110"/>
      <c r="D48" s="110"/>
      <c r="E48" s="41">
        <v>39649260</v>
      </c>
      <c r="F48" s="40"/>
      <c r="G48" s="38"/>
      <c r="H48" s="42"/>
      <c r="I48" s="37"/>
      <c r="J48" s="43"/>
      <c r="K48" s="58"/>
      <c r="L48" s="59"/>
      <c r="M48" s="60"/>
      <c r="N48" s="61"/>
      <c r="O48" s="62"/>
      <c r="Q48" s="64"/>
    </row>
    <row r="49" spans="1:18" s="32" customFormat="1" ht="22.5" customHeight="1" x14ac:dyDescent="0.3">
      <c r="A49" s="30" t="s">
        <v>32</v>
      </c>
      <c r="B49" s="110" t="s">
        <v>33</v>
      </c>
      <c r="C49" s="110"/>
      <c r="D49" s="110"/>
      <c r="E49" s="41">
        <v>35681180</v>
      </c>
      <c r="F49" s="40"/>
      <c r="G49" s="38"/>
      <c r="H49" s="42"/>
      <c r="I49" s="37"/>
      <c r="J49" s="43"/>
      <c r="K49" s="58"/>
      <c r="L49" s="59"/>
      <c r="M49" s="60"/>
      <c r="N49" s="61"/>
      <c r="O49" s="62"/>
      <c r="Q49" s="64"/>
    </row>
    <row r="50" spans="1:18" s="32" customFormat="1" ht="22.5" customHeight="1" x14ac:dyDescent="0.3">
      <c r="A50" s="30" t="s">
        <v>34</v>
      </c>
      <c r="B50" s="110" t="s">
        <v>35</v>
      </c>
      <c r="C50" s="110"/>
      <c r="D50" s="110"/>
      <c r="E50" s="41">
        <v>14815290</v>
      </c>
      <c r="F50" s="40"/>
      <c r="G50" s="38"/>
      <c r="H50" s="42"/>
      <c r="I50" s="37"/>
      <c r="J50" s="43"/>
      <c r="K50" s="58"/>
      <c r="L50" s="59"/>
      <c r="M50" s="60"/>
      <c r="N50" s="61"/>
      <c r="O50" s="62"/>
      <c r="Q50" s="64"/>
    </row>
    <row r="51" spans="1:18" s="32" customFormat="1" ht="22.5" customHeight="1" x14ac:dyDescent="0.3">
      <c r="A51" s="30" t="s">
        <v>36</v>
      </c>
      <c r="B51" s="110" t="s">
        <v>37</v>
      </c>
      <c r="C51" s="110"/>
      <c r="D51" s="110"/>
      <c r="E51" s="41">
        <v>56820050</v>
      </c>
      <c r="F51" s="40"/>
      <c r="G51" s="38"/>
      <c r="H51" s="42"/>
      <c r="I51" s="37"/>
      <c r="J51" s="43"/>
      <c r="K51" s="58"/>
      <c r="L51" s="59"/>
      <c r="M51" s="60"/>
      <c r="N51" s="61"/>
      <c r="O51" s="62"/>
      <c r="Q51" s="64"/>
    </row>
    <row r="52" spans="1:18" s="32" customFormat="1" ht="22.5" customHeight="1" x14ac:dyDescent="0.3">
      <c r="A52" s="30" t="s">
        <v>38</v>
      </c>
      <c r="B52" s="110" t="s">
        <v>39</v>
      </c>
      <c r="C52" s="110"/>
      <c r="D52" s="110"/>
      <c r="E52" s="41">
        <v>173601940</v>
      </c>
      <c r="F52" s="40"/>
      <c r="G52" s="38"/>
      <c r="H52" s="42"/>
      <c r="I52" s="37"/>
      <c r="J52" s="43"/>
      <c r="K52" s="58"/>
      <c r="L52" s="59"/>
      <c r="M52" s="60"/>
      <c r="N52" s="61"/>
      <c r="O52" s="62"/>
      <c r="Q52" s="64"/>
    </row>
    <row r="53" spans="1:18" s="32" customFormat="1" ht="22.5" customHeight="1" x14ac:dyDescent="0.3">
      <c r="A53" s="30" t="s">
        <v>40</v>
      </c>
      <c r="B53" s="110" t="s">
        <v>41</v>
      </c>
      <c r="C53" s="110"/>
      <c r="D53" s="110"/>
      <c r="E53" s="41">
        <v>97048540</v>
      </c>
      <c r="F53" s="40"/>
      <c r="G53" s="38"/>
      <c r="H53" s="42"/>
      <c r="I53" s="37"/>
      <c r="J53" s="43"/>
      <c r="K53" s="58"/>
      <c r="L53" s="59"/>
      <c r="M53" s="60"/>
      <c r="N53" s="61"/>
      <c r="O53" s="62"/>
      <c r="Q53" s="64"/>
    </row>
    <row r="54" spans="1:18" s="32" customFormat="1" ht="22.5" customHeight="1" x14ac:dyDescent="0.3">
      <c r="A54" s="30" t="s">
        <v>42</v>
      </c>
      <c r="B54" s="110" t="s">
        <v>43</v>
      </c>
      <c r="C54" s="110"/>
      <c r="D54" s="110"/>
      <c r="E54" s="41">
        <v>104409340</v>
      </c>
      <c r="F54" s="40"/>
      <c r="G54" s="38"/>
      <c r="H54" s="55"/>
      <c r="I54" s="56"/>
      <c r="J54" s="57"/>
      <c r="K54" s="58"/>
      <c r="L54" s="59"/>
      <c r="M54" s="60"/>
      <c r="N54" s="61"/>
      <c r="O54" s="62"/>
      <c r="Q54" s="63"/>
      <c r="R54" s="63"/>
    </row>
    <row r="55" spans="1:18" s="32" customFormat="1" ht="22.5" customHeight="1" x14ac:dyDescent="0.3">
      <c r="A55" s="30" t="s">
        <v>44</v>
      </c>
      <c r="B55" s="110" t="s">
        <v>45</v>
      </c>
      <c r="C55" s="110"/>
      <c r="D55" s="110"/>
      <c r="E55" s="41">
        <v>201646550</v>
      </c>
      <c r="F55" s="40"/>
      <c r="G55" s="38"/>
      <c r="H55" s="42"/>
      <c r="I55" s="37"/>
      <c r="J55" s="43"/>
      <c r="K55" s="58"/>
      <c r="L55" s="59"/>
      <c r="M55" s="60"/>
      <c r="N55" s="61"/>
      <c r="O55" s="62"/>
      <c r="Q55" s="64"/>
    </row>
    <row r="56" spans="1:18" s="32" customFormat="1" ht="22.5" customHeight="1" x14ac:dyDescent="0.3">
      <c r="A56" s="30" t="s">
        <v>46</v>
      </c>
      <c r="B56" s="110" t="s">
        <v>47</v>
      </c>
      <c r="C56" s="110"/>
      <c r="D56" s="110"/>
      <c r="E56" s="41">
        <v>51671890</v>
      </c>
      <c r="F56" s="40"/>
      <c r="G56" s="38"/>
      <c r="H56" s="42"/>
      <c r="I56" s="37"/>
      <c r="J56" s="43"/>
      <c r="K56" s="58"/>
      <c r="L56" s="59"/>
      <c r="M56" s="60"/>
      <c r="N56" s="61"/>
      <c r="O56" s="62"/>
      <c r="Q56" s="64"/>
    </row>
    <row r="57" spans="1:18" s="32" customFormat="1" ht="22.5" customHeight="1" x14ac:dyDescent="0.3">
      <c r="A57" s="30" t="s">
        <v>48</v>
      </c>
      <c r="B57" s="110" t="s">
        <v>268</v>
      </c>
      <c r="C57" s="110"/>
      <c r="D57" s="110"/>
      <c r="E57" s="41">
        <v>157568020.00000003</v>
      </c>
      <c r="F57" s="40"/>
      <c r="G57" s="38"/>
      <c r="H57" s="42"/>
      <c r="I57" s="37"/>
      <c r="J57" s="43"/>
      <c r="K57" s="58"/>
      <c r="L57" s="59"/>
      <c r="M57" s="60"/>
      <c r="N57" s="61"/>
      <c r="O57" s="62"/>
      <c r="Q57" s="64"/>
    </row>
    <row r="58" spans="1:18" s="32" customFormat="1" ht="22.5" customHeight="1" x14ac:dyDescent="0.3">
      <c r="A58" s="30" t="s">
        <v>50</v>
      </c>
      <c r="B58" s="113" t="s">
        <v>232</v>
      </c>
      <c r="C58" s="114" t="s">
        <v>77</v>
      </c>
      <c r="D58" s="115" t="s">
        <v>77</v>
      </c>
      <c r="E58" s="41">
        <v>359380400</v>
      </c>
      <c r="F58" s="40"/>
      <c r="G58" s="38"/>
      <c r="H58" s="42"/>
      <c r="I58" s="37"/>
      <c r="J58" s="43"/>
      <c r="K58" s="58"/>
      <c r="L58" s="59"/>
      <c r="M58" s="60"/>
      <c r="N58" s="61"/>
      <c r="O58" s="39"/>
      <c r="Q58" s="63"/>
      <c r="R58" s="63"/>
    </row>
    <row r="59" spans="1:18" s="32" customFormat="1" ht="22.5" customHeight="1" x14ac:dyDescent="0.3">
      <c r="A59" s="30" t="s">
        <v>52</v>
      </c>
      <c r="B59" s="110" t="s">
        <v>51</v>
      </c>
      <c r="C59" s="110"/>
      <c r="D59" s="110"/>
      <c r="E59" s="41">
        <v>36475610</v>
      </c>
      <c r="F59" s="40"/>
      <c r="G59" s="38"/>
      <c r="H59" s="42"/>
      <c r="I59" s="37"/>
      <c r="J59" s="43"/>
      <c r="K59" s="58"/>
      <c r="L59" s="59"/>
      <c r="M59" s="60"/>
      <c r="N59" s="61"/>
      <c r="O59" s="62"/>
      <c r="Q59" s="64"/>
    </row>
    <row r="60" spans="1:18" s="32" customFormat="1" ht="22.5" customHeight="1" x14ac:dyDescent="0.3">
      <c r="A60" s="30" t="s">
        <v>54</v>
      </c>
      <c r="B60" s="110" t="s">
        <v>53</v>
      </c>
      <c r="C60" s="110"/>
      <c r="D60" s="110"/>
      <c r="E60" s="41">
        <v>82179340</v>
      </c>
      <c r="F60" s="40"/>
      <c r="G60" s="38"/>
      <c r="H60" s="42"/>
      <c r="I60" s="37"/>
      <c r="J60" s="43"/>
      <c r="K60" s="58"/>
      <c r="L60" s="59"/>
      <c r="M60" s="60"/>
      <c r="N60" s="61"/>
      <c r="O60" s="62"/>
      <c r="Q60" s="64"/>
    </row>
    <row r="61" spans="1:18" s="32" customFormat="1" ht="22.5" customHeight="1" x14ac:dyDescent="0.3">
      <c r="A61" s="30" t="s">
        <v>56</v>
      </c>
      <c r="B61" s="110" t="s">
        <v>55</v>
      </c>
      <c r="C61" s="110"/>
      <c r="D61" s="110"/>
      <c r="E61" s="41">
        <v>39700470</v>
      </c>
      <c r="F61" s="40"/>
      <c r="G61" s="38"/>
      <c r="H61" s="42"/>
      <c r="I61" s="37"/>
      <c r="J61" s="43"/>
      <c r="K61" s="58"/>
      <c r="L61" s="59"/>
      <c r="M61" s="60"/>
      <c r="N61" s="61"/>
      <c r="O61" s="62"/>
      <c r="Q61" s="64"/>
    </row>
    <row r="62" spans="1:18" s="32" customFormat="1" ht="22.5" customHeight="1" x14ac:dyDescent="0.3">
      <c r="A62" s="30" t="s">
        <v>58</v>
      </c>
      <c r="B62" s="110" t="s">
        <v>57</v>
      </c>
      <c r="C62" s="110"/>
      <c r="D62" s="110"/>
      <c r="E62" s="41">
        <v>77208920</v>
      </c>
      <c r="F62" s="40"/>
      <c r="G62" s="38"/>
      <c r="H62" s="42"/>
      <c r="I62" s="37"/>
      <c r="J62" s="43"/>
      <c r="K62" s="58"/>
      <c r="L62" s="59"/>
      <c r="M62" s="60"/>
      <c r="N62" s="61"/>
      <c r="O62" s="62"/>
      <c r="Q62" s="64"/>
    </row>
    <row r="63" spans="1:18" s="32" customFormat="1" ht="22.5" customHeight="1" x14ac:dyDescent="0.3">
      <c r="A63" s="30" t="s">
        <v>60</v>
      </c>
      <c r="B63" s="110" t="s">
        <v>59</v>
      </c>
      <c r="C63" s="110"/>
      <c r="D63" s="110"/>
      <c r="E63" s="41">
        <v>4541140</v>
      </c>
      <c r="F63" s="40"/>
      <c r="G63" s="38"/>
      <c r="H63" s="42"/>
      <c r="I63" s="37"/>
      <c r="J63" s="43"/>
      <c r="K63" s="58"/>
      <c r="L63" s="59"/>
      <c r="M63" s="60"/>
      <c r="N63" s="61"/>
      <c r="O63" s="62"/>
      <c r="Q63" s="64"/>
    </row>
    <row r="64" spans="1:18" s="32" customFormat="1" ht="22.5" customHeight="1" x14ac:dyDescent="0.3">
      <c r="A64" s="30" t="s">
        <v>62</v>
      </c>
      <c r="B64" s="110" t="s">
        <v>61</v>
      </c>
      <c r="C64" s="110"/>
      <c r="D64" s="110"/>
      <c r="E64" s="41">
        <v>36458690</v>
      </c>
      <c r="F64" s="40"/>
      <c r="G64" s="38"/>
      <c r="H64" s="42"/>
      <c r="I64" s="37"/>
      <c r="J64" s="43"/>
      <c r="K64" s="58"/>
      <c r="L64" s="59"/>
      <c r="M64" s="60"/>
      <c r="N64" s="61"/>
      <c r="O64" s="62"/>
      <c r="Q64" s="64"/>
    </row>
    <row r="65" spans="1:17" s="32" customFormat="1" ht="22.5" customHeight="1" x14ac:dyDescent="0.3">
      <c r="A65" s="30" t="s">
        <v>64</v>
      </c>
      <c r="B65" s="110" t="s">
        <v>63</v>
      </c>
      <c r="C65" s="110"/>
      <c r="D65" s="110"/>
      <c r="E65" s="41">
        <v>152675140</v>
      </c>
      <c r="F65" s="40"/>
      <c r="G65" s="38"/>
      <c r="H65" s="42"/>
      <c r="I65" s="37"/>
      <c r="J65" s="43"/>
      <c r="K65" s="58"/>
      <c r="L65" s="59"/>
      <c r="M65" s="60"/>
      <c r="N65" s="61"/>
      <c r="O65" s="62"/>
      <c r="Q65" s="64"/>
    </row>
    <row r="66" spans="1:17" s="32" customFormat="1" ht="22.5" customHeight="1" x14ac:dyDescent="0.3">
      <c r="A66" s="30" t="s">
        <v>66</v>
      </c>
      <c r="B66" s="110" t="s">
        <v>65</v>
      </c>
      <c r="C66" s="110"/>
      <c r="D66" s="110"/>
      <c r="E66" s="41">
        <v>216779670</v>
      </c>
      <c r="F66" s="40"/>
      <c r="G66" s="38"/>
      <c r="H66" s="42"/>
      <c r="I66" s="37"/>
      <c r="J66" s="43"/>
      <c r="K66" s="58"/>
      <c r="L66" s="59"/>
      <c r="M66" s="60"/>
      <c r="N66" s="61"/>
      <c r="O66" s="62"/>
      <c r="Q66" s="64"/>
    </row>
    <row r="67" spans="1:17" s="32" customFormat="1" ht="22.5" customHeight="1" x14ac:dyDescent="0.3">
      <c r="A67" s="30" t="s">
        <v>68</v>
      </c>
      <c r="B67" s="110" t="s">
        <v>67</v>
      </c>
      <c r="C67" s="110"/>
      <c r="D67" s="110"/>
      <c r="E67" s="41">
        <v>75910350</v>
      </c>
      <c r="F67" s="40"/>
      <c r="G67" s="38"/>
      <c r="H67" s="42"/>
      <c r="I67" s="37"/>
      <c r="J67" s="43"/>
      <c r="K67" s="58"/>
      <c r="L67" s="59"/>
      <c r="M67" s="60"/>
      <c r="N67" s="61"/>
      <c r="O67" s="62"/>
      <c r="Q67" s="64"/>
    </row>
    <row r="68" spans="1:17" s="32" customFormat="1" ht="22.5" customHeight="1" x14ac:dyDescent="0.3">
      <c r="A68" s="30" t="s">
        <v>70</v>
      </c>
      <c r="B68" s="110" t="s">
        <v>69</v>
      </c>
      <c r="C68" s="110"/>
      <c r="D68" s="110"/>
      <c r="E68" s="41">
        <v>302189780</v>
      </c>
      <c r="F68" s="40"/>
      <c r="G68" s="38"/>
      <c r="H68" s="42"/>
      <c r="I68" s="37"/>
      <c r="J68" s="43"/>
      <c r="K68" s="58"/>
      <c r="L68" s="59"/>
      <c r="M68" s="60"/>
      <c r="N68" s="61"/>
      <c r="O68" s="62"/>
      <c r="Q68" s="64"/>
    </row>
    <row r="69" spans="1:17" s="32" customFormat="1" ht="22.5" customHeight="1" x14ac:dyDescent="0.3">
      <c r="A69" s="30" t="s">
        <v>72</v>
      </c>
      <c r="B69" s="110" t="s">
        <v>71</v>
      </c>
      <c r="C69" s="110"/>
      <c r="D69" s="110"/>
      <c r="E69" s="41">
        <v>13872680</v>
      </c>
      <c r="F69" s="40"/>
      <c r="G69" s="38"/>
      <c r="H69" s="42"/>
      <c r="I69" s="37"/>
      <c r="J69" s="43"/>
      <c r="K69" s="58"/>
      <c r="L69" s="59"/>
      <c r="M69" s="60"/>
      <c r="N69" s="61"/>
      <c r="O69" s="62"/>
      <c r="Q69" s="64"/>
    </row>
    <row r="70" spans="1:17" s="32" customFormat="1" ht="22.5" customHeight="1" x14ac:dyDescent="0.3">
      <c r="A70" s="30" t="s">
        <v>74</v>
      </c>
      <c r="B70" s="110" t="s">
        <v>73</v>
      </c>
      <c r="C70" s="110"/>
      <c r="D70" s="110"/>
      <c r="E70" s="41">
        <v>12740020</v>
      </c>
      <c r="F70" s="40"/>
      <c r="G70" s="38"/>
      <c r="H70" s="42"/>
      <c r="I70" s="37"/>
      <c r="J70" s="43"/>
      <c r="K70" s="58"/>
      <c r="L70" s="59"/>
      <c r="M70" s="60"/>
      <c r="N70" s="61"/>
      <c r="O70" s="62"/>
      <c r="Q70" s="64"/>
    </row>
    <row r="71" spans="1:17" s="32" customFormat="1" ht="22.5" customHeight="1" x14ac:dyDescent="0.3">
      <c r="A71" s="30" t="s">
        <v>76</v>
      </c>
      <c r="B71" s="110" t="s">
        <v>75</v>
      </c>
      <c r="C71" s="110"/>
      <c r="D71" s="110"/>
      <c r="E71" s="41">
        <v>29978630</v>
      </c>
      <c r="F71" s="40"/>
      <c r="G71" s="38"/>
      <c r="H71" s="42"/>
      <c r="I71" s="37"/>
      <c r="J71" s="43"/>
      <c r="K71" s="58"/>
      <c r="L71" s="59"/>
      <c r="M71" s="60"/>
      <c r="N71" s="61"/>
      <c r="O71" s="62"/>
      <c r="Q71" s="64"/>
    </row>
    <row r="72" spans="1:17" ht="44.25" customHeight="1" x14ac:dyDescent="0.3">
      <c r="A72" s="52" t="s">
        <v>78</v>
      </c>
      <c r="B72" s="104" t="s">
        <v>248</v>
      </c>
      <c r="C72" s="104"/>
      <c r="D72" s="104"/>
      <c r="E72" s="51">
        <f>E73+E85</f>
        <v>188104150</v>
      </c>
      <c r="G72" s="8"/>
      <c r="H72" s="8"/>
      <c r="I72" s="8"/>
      <c r="J72" s="8"/>
      <c r="K72" s="8"/>
      <c r="L72" s="8"/>
      <c r="M72" s="8"/>
      <c r="N72" s="8"/>
      <c r="O72" s="8"/>
    </row>
    <row r="73" spans="1:17" ht="39" customHeight="1" x14ac:dyDescent="0.3">
      <c r="A73" s="17" t="s">
        <v>79</v>
      </c>
      <c r="B73" s="109" t="s">
        <v>80</v>
      </c>
      <c r="C73" s="109"/>
      <c r="D73" s="109"/>
      <c r="E73" s="13">
        <f>SUM(E74:E84)</f>
        <v>104084520</v>
      </c>
      <c r="G73" s="14"/>
      <c r="H73" s="8"/>
      <c r="I73" s="8"/>
      <c r="J73" s="8"/>
      <c r="K73" s="8"/>
      <c r="L73" s="8"/>
      <c r="M73" s="8"/>
      <c r="N73" s="8"/>
      <c r="O73" s="8"/>
    </row>
    <row r="74" spans="1:17" s="32" customFormat="1" ht="54" customHeight="1" x14ac:dyDescent="0.3">
      <c r="A74" s="34" t="s">
        <v>81</v>
      </c>
      <c r="B74" s="110" t="s">
        <v>82</v>
      </c>
      <c r="C74" s="110"/>
      <c r="D74" s="110"/>
      <c r="E74" s="41">
        <v>24223240</v>
      </c>
      <c r="F74" s="40"/>
      <c r="G74" s="40"/>
      <c r="H74" s="40"/>
      <c r="I74" s="40"/>
      <c r="J74" s="40"/>
      <c r="K74" s="40"/>
      <c r="L74" s="40"/>
      <c r="M74" s="40"/>
      <c r="N74" s="40"/>
      <c r="O74" s="40"/>
    </row>
    <row r="75" spans="1:17" s="32" customFormat="1" ht="57" customHeight="1" x14ac:dyDescent="0.3">
      <c r="A75" s="34" t="s">
        <v>83</v>
      </c>
      <c r="B75" s="110" t="s">
        <v>84</v>
      </c>
      <c r="C75" s="110"/>
      <c r="D75" s="110"/>
      <c r="E75" s="41">
        <v>10503370</v>
      </c>
      <c r="F75" s="40"/>
      <c r="G75" s="40"/>
      <c r="H75" s="40"/>
      <c r="I75" s="40"/>
      <c r="J75" s="40"/>
      <c r="K75" s="40"/>
      <c r="L75" s="40"/>
      <c r="M75" s="40"/>
      <c r="N75" s="40"/>
      <c r="O75" s="40"/>
    </row>
    <row r="76" spans="1:17" s="32" customFormat="1" ht="56.25" customHeight="1" x14ac:dyDescent="0.3">
      <c r="A76" s="34" t="s">
        <v>85</v>
      </c>
      <c r="B76" s="110" t="s">
        <v>86</v>
      </c>
      <c r="C76" s="110"/>
      <c r="D76" s="110"/>
      <c r="E76" s="41">
        <v>11118440</v>
      </c>
      <c r="F76" s="40"/>
      <c r="G76" s="40"/>
      <c r="H76" s="40"/>
      <c r="I76" s="40"/>
      <c r="J76" s="40"/>
      <c r="K76" s="40"/>
      <c r="L76" s="40"/>
      <c r="M76" s="40"/>
      <c r="N76" s="40"/>
      <c r="O76" s="40"/>
    </row>
    <row r="77" spans="1:17" s="32" customFormat="1" ht="59.25" customHeight="1" x14ac:dyDescent="0.3">
      <c r="A77" s="34" t="s">
        <v>87</v>
      </c>
      <c r="B77" s="110" t="s">
        <v>88</v>
      </c>
      <c r="C77" s="110"/>
      <c r="D77" s="110"/>
      <c r="E77" s="41">
        <v>7125860</v>
      </c>
      <c r="F77" s="40"/>
      <c r="G77" s="40"/>
      <c r="H77" s="40"/>
      <c r="I77" s="40"/>
      <c r="J77" s="40"/>
      <c r="K77" s="40"/>
      <c r="L77" s="40"/>
      <c r="M77" s="40"/>
      <c r="N77" s="40"/>
      <c r="O77" s="40"/>
    </row>
    <row r="78" spans="1:17" s="32" customFormat="1" ht="54" customHeight="1" x14ac:dyDescent="0.3">
      <c r="A78" s="34" t="s">
        <v>89</v>
      </c>
      <c r="B78" s="110" t="s">
        <v>90</v>
      </c>
      <c r="C78" s="110"/>
      <c r="D78" s="110"/>
      <c r="E78" s="41">
        <v>4686370</v>
      </c>
      <c r="F78" s="40"/>
      <c r="G78" s="40"/>
      <c r="H78" s="40"/>
      <c r="I78" s="40"/>
      <c r="J78" s="40"/>
      <c r="K78" s="40"/>
      <c r="L78" s="40"/>
      <c r="M78" s="40"/>
      <c r="N78" s="40"/>
      <c r="O78" s="40"/>
    </row>
    <row r="79" spans="1:17" s="32" customFormat="1" ht="53.25" customHeight="1" x14ac:dyDescent="0.3">
      <c r="A79" s="34" t="s">
        <v>91</v>
      </c>
      <c r="B79" s="110" t="s">
        <v>92</v>
      </c>
      <c r="C79" s="110"/>
      <c r="D79" s="110"/>
      <c r="E79" s="41">
        <v>2094920</v>
      </c>
      <c r="F79" s="40"/>
      <c r="G79" s="40"/>
      <c r="H79" s="40"/>
      <c r="I79" s="40"/>
      <c r="J79" s="40"/>
      <c r="K79" s="40"/>
      <c r="L79" s="40"/>
      <c r="M79" s="40"/>
      <c r="N79" s="40"/>
      <c r="O79" s="40"/>
    </row>
    <row r="80" spans="1:17" s="32" customFormat="1" ht="60" customHeight="1" x14ac:dyDescent="0.3">
      <c r="A80" s="34" t="s">
        <v>93</v>
      </c>
      <c r="B80" s="110" t="s">
        <v>94</v>
      </c>
      <c r="C80" s="110"/>
      <c r="D80" s="110"/>
      <c r="E80" s="41">
        <v>12351390</v>
      </c>
      <c r="F80" s="40"/>
      <c r="G80" s="40"/>
      <c r="H80" s="40"/>
      <c r="I80" s="40"/>
      <c r="J80" s="40"/>
      <c r="K80" s="40"/>
      <c r="L80" s="40"/>
      <c r="M80" s="40"/>
      <c r="N80" s="40"/>
      <c r="O80" s="40"/>
    </row>
    <row r="81" spans="1:18" s="32" customFormat="1" ht="60" customHeight="1" x14ac:dyDescent="0.3">
      <c r="A81" s="34" t="s">
        <v>95</v>
      </c>
      <c r="B81" s="110" t="s">
        <v>96</v>
      </c>
      <c r="C81" s="110"/>
      <c r="D81" s="110"/>
      <c r="E81" s="41">
        <v>5905950</v>
      </c>
      <c r="F81" s="40"/>
      <c r="G81" s="40"/>
      <c r="H81" s="40"/>
      <c r="I81" s="40"/>
      <c r="J81" s="40"/>
      <c r="K81" s="40"/>
      <c r="L81" s="40"/>
      <c r="M81" s="40"/>
      <c r="N81" s="40"/>
      <c r="O81" s="40"/>
    </row>
    <row r="82" spans="1:18" s="32" customFormat="1" ht="60" customHeight="1" x14ac:dyDescent="0.3">
      <c r="A82" s="34" t="s">
        <v>97</v>
      </c>
      <c r="B82" s="110" t="s">
        <v>98</v>
      </c>
      <c r="C82" s="110"/>
      <c r="D82" s="110"/>
      <c r="E82" s="41">
        <v>2782670</v>
      </c>
      <c r="F82" s="40"/>
      <c r="G82" s="40"/>
      <c r="H82" s="40"/>
      <c r="I82" s="40"/>
      <c r="J82" s="40"/>
      <c r="K82" s="40"/>
      <c r="L82" s="40"/>
      <c r="M82" s="40"/>
      <c r="N82" s="40"/>
      <c r="O82" s="40"/>
    </row>
    <row r="83" spans="1:18" s="32" customFormat="1" ht="54.75" customHeight="1" x14ac:dyDescent="0.3">
      <c r="A83" s="34" t="s">
        <v>99</v>
      </c>
      <c r="B83" s="110" t="s">
        <v>100</v>
      </c>
      <c r="C83" s="110"/>
      <c r="D83" s="110"/>
      <c r="E83" s="41">
        <v>1987180</v>
      </c>
      <c r="F83" s="40"/>
      <c r="G83" s="40"/>
      <c r="H83" s="40"/>
      <c r="I83" s="40"/>
      <c r="J83" s="40"/>
      <c r="K83" s="40"/>
      <c r="L83" s="40"/>
      <c r="M83" s="40"/>
      <c r="N83" s="40"/>
      <c r="O83" s="40"/>
    </row>
    <row r="84" spans="1:18" s="32" customFormat="1" ht="54.75" customHeight="1" x14ac:dyDescent="0.3">
      <c r="A84" s="34" t="s">
        <v>101</v>
      </c>
      <c r="B84" s="110" t="s">
        <v>102</v>
      </c>
      <c r="C84" s="110"/>
      <c r="D84" s="110"/>
      <c r="E84" s="41">
        <v>21305130</v>
      </c>
      <c r="F84" s="40"/>
      <c r="G84" s="40"/>
      <c r="H84" s="40"/>
      <c r="I84" s="40"/>
      <c r="J84" s="40"/>
      <c r="K84" s="40"/>
      <c r="L84" s="40"/>
      <c r="M84" s="40"/>
      <c r="N84" s="40"/>
      <c r="O84" s="40"/>
    </row>
    <row r="85" spans="1:18" ht="38.25" customHeight="1" x14ac:dyDescent="0.3">
      <c r="A85" s="9" t="s">
        <v>103</v>
      </c>
      <c r="B85" s="109" t="s">
        <v>104</v>
      </c>
      <c r="C85" s="109"/>
      <c r="D85" s="109"/>
      <c r="E85" s="13">
        <v>84019630</v>
      </c>
      <c r="G85" s="8"/>
      <c r="H85" s="8"/>
      <c r="I85" s="8"/>
      <c r="J85" s="8"/>
      <c r="K85" s="8"/>
      <c r="L85" s="8"/>
      <c r="M85" s="8"/>
      <c r="N85" s="8"/>
      <c r="O85" s="8"/>
    </row>
    <row r="86" spans="1:18" s="32" customFormat="1" ht="92.25" customHeight="1" x14ac:dyDescent="0.3">
      <c r="A86" s="34" t="s">
        <v>105</v>
      </c>
      <c r="B86" s="110" t="s">
        <v>106</v>
      </c>
      <c r="C86" s="110"/>
      <c r="D86" s="110"/>
      <c r="E86" s="111">
        <v>27402300</v>
      </c>
      <c r="F86" s="40"/>
      <c r="G86" s="40"/>
      <c r="H86" s="40"/>
      <c r="I86" s="40"/>
      <c r="J86" s="40"/>
      <c r="K86" s="40"/>
      <c r="L86" s="40"/>
      <c r="M86" s="40"/>
      <c r="N86" s="40"/>
      <c r="O86" s="40"/>
    </row>
    <row r="87" spans="1:18" s="32" customFormat="1" ht="71.25" customHeight="1" x14ac:dyDescent="0.3">
      <c r="A87" s="34" t="s">
        <v>107</v>
      </c>
      <c r="B87" s="110" t="s">
        <v>108</v>
      </c>
      <c r="C87" s="110"/>
      <c r="D87" s="110"/>
      <c r="E87" s="112"/>
      <c r="F87" s="40"/>
      <c r="G87" s="40"/>
      <c r="H87" s="40"/>
      <c r="I87" s="40"/>
      <c r="J87" s="40"/>
      <c r="K87" s="40"/>
      <c r="L87" s="40"/>
      <c r="M87" s="40"/>
      <c r="N87" s="40"/>
      <c r="O87" s="40"/>
    </row>
    <row r="88" spans="1:18" s="32" customFormat="1" ht="75.75" customHeight="1" x14ac:dyDescent="0.3">
      <c r="A88" s="34" t="s">
        <v>109</v>
      </c>
      <c r="B88" s="110" t="s">
        <v>110</v>
      </c>
      <c r="C88" s="110"/>
      <c r="D88" s="110"/>
      <c r="E88" s="31">
        <v>56617330</v>
      </c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33"/>
      <c r="R88" s="69"/>
    </row>
    <row r="89" spans="1:18" ht="45" customHeight="1" x14ac:dyDescent="0.3">
      <c r="A89" s="52" t="s">
        <v>247</v>
      </c>
      <c r="B89" s="116" t="s">
        <v>250</v>
      </c>
      <c r="C89" s="116"/>
      <c r="D89" s="116"/>
      <c r="E89" s="51">
        <f>SUM(E90:E106)</f>
        <v>653153250</v>
      </c>
      <c r="G89" s="8"/>
      <c r="H89" s="14"/>
      <c r="I89" s="67"/>
      <c r="J89" s="8"/>
      <c r="K89" s="8"/>
      <c r="L89" s="8"/>
      <c r="M89" s="8"/>
      <c r="N89" s="8"/>
      <c r="O89" s="8"/>
      <c r="P89" s="26"/>
      <c r="Q89" s="26"/>
    </row>
    <row r="90" spans="1:18" s="32" customFormat="1" ht="24" customHeight="1" x14ac:dyDescent="0.3">
      <c r="A90" s="30" t="s">
        <v>251</v>
      </c>
      <c r="B90" s="110" t="s">
        <v>29</v>
      </c>
      <c r="C90" s="110"/>
      <c r="D90" s="110"/>
      <c r="E90" s="31">
        <v>14707640</v>
      </c>
      <c r="F90" s="40"/>
      <c r="G90" s="40"/>
      <c r="H90" s="40"/>
      <c r="I90" s="43"/>
      <c r="J90" s="43"/>
      <c r="K90" s="58"/>
      <c r="L90" s="58"/>
      <c r="M90" s="40"/>
      <c r="N90" s="58"/>
      <c r="O90" s="68"/>
      <c r="P90" s="36"/>
    </row>
    <row r="91" spans="1:18" s="32" customFormat="1" ht="24" customHeight="1" x14ac:dyDescent="0.3">
      <c r="A91" s="30" t="s">
        <v>252</v>
      </c>
      <c r="B91" s="110" t="s">
        <v>33</v>
      </c>
      <c r="C91" s="110"/>
      <c r="D91" s="110"/>
      <c r="E91" s="31">
        <v>5639420</v>
      </c>
      <c r="F91" s="40"/>
      <c r="G91" s="40"/>
      <c r="H91" s="40"/>
      <c r="I91" s="43"/>
      <c r="J91" s="43"/>
      <c r="K91" s="58"/>
      <c r="L91" s="58"/>
      <c r="M91" s="40"/>
      <c r="N91" s="58"/>
      <c r="O91" s="68"/>
      <c r="P91" s="36"/>
    </row>
    <row r="92" spans="1:18" s="32" customFormat="1" ht="24" customHeight="1" x14ac:dyDescent="0.3">
      <c r="A92" s="30" t="s">
        <v>253</v>
      </c>
      <c r="B92" s="110" t="s">
        <v>37</v>
      </c>
      <c r="C92" s="110"/>
      <c r="D92" s="110"/>
      <c r="E92" s="31">
        <v>9294680</v>
      </c>
      <c r="F92" s="40"/>
      <c r="G92" s="40"/>
      <c r="H92" s="40"/>
      <c r="I92" s="43"/>
      <c r="J92" s="43"/>
      <c r="K92" s="58"/>
      <c r="L92" s="58"/>
      <c r="M92" s="40"/>
      <c r="N92" s="58"/>
      <c r="O92" s="68"/>
      <c r="P92" s="36"/>
    </row>
    <row r="93" spans="1:18" s="32" customFormat="1" ht="24" customHeight="1" x14ac:dyDescent="0.3">
      <c r="A93" s="30" t="s">
        <v>254</v>
      </c>
      <c r="B93" s="110" t="s">
        <v>39</v>
      </c>
      <c r="C93" s="110"/>
      <c r="D93" s="110"/>
      <c r="E93" s="31">
        <v>18253290</v>
      </c>
      <c r="F93" s="40"/>
      <c r="G93" s="40"/>
      <c r="H93" s="40"/>
      <c r="J93" s="40"/>
      <c r="K93" s="58"/>
      <c r="L93" s="58"/>
      <c r="M93" s="40"/>
      <c r="N93" s="58"/>
      <c r="O93" s="68"/>
      <c r="P93" s="36"/>
    </row>
    <row r="94" spans="1:18" s="32" customFormat="1" ht="24" customHeight="1" x14ac:dyDescent="0.3">
      <c r="A94" s="30" t="s">
        <v>255</v>
      </c>
      <c r="B94" s="110" t="s">
        <v>41</v>
      </c>
      <c r="C94" s="110"/>
      <c r="D94" s="110"/>
      <c r="E94" s="31">
        <v>8269990</v>
      </c>
      <c r="F94" s="40"/>
      <c r="G94" s="40"/>
      <c r="H94" s="40"/>
      <c r="I94" s="43"/>
      <c r="J94" s="43"/>
      <c r="K94" s="58"/>
      <c r="L94" s="58"/>
      <c r="M94" s="40"/>
      <c r="N94" s="58"/>
      <c r="O94" s="68"/>
      <c r="P94" s="36"/>
    </row>
    <row r="95" spans="1:18" s="32" customFormat="1" ht="24" customHeight="1" x14ac:dyDescent="0.3">
      <c r="A95" s="30" t="s">
        <v>256</v>
      </c>
      <c r="B95" s="110" t="s">
        <v>45</v>
      </c>
      <c r="C95" s="110"/>
      <c r="D95" s="110"/>
      <c r="E95" s="31">
        <v>8944000</v>
      </c>
      <c r="F95" s="40"/>
      <c r="G95" s="40"/>
      <c r="H95" s="40"/>
      <c r="I95" s="43"/>
      <c r="J95" s="43"/>
      <c r="K95" s="58"/>
      <c r="L95" s="58"/>
      <c r="M95" s="40"/>
      <c r="N95" s="58"/>
      <c r="O95" s="68"/>
      <c r="P95" s="36"/>
    </row>
    <row r="96" spans="1:18" s="32" customFormat="1" ht="24" customHeight="1" x14ac:dyDescent="0.3">
      <c r="A96" s="30" t="s">
        <v>257</v>
      </c>
      <c r="B96" s="110" t="s">
        <v>268</v>
      </c>
      <c r="C96" s="110"/>
      <c r="D96" s="110"/>
      <c r="E96" s="31">
        <f>47266880-2166090</f>
        <v>45100790</v>
      </c>
      <c r="F96" s="40"/>
      <c r="G96" s="40"/>
      <c r="H96" s="40"/>
      <c r="I96" s="43"/>
      <c r="J96" s="43"/>
      <c r="K96" s="58"/>
      <c r="L96" s="58"/>
      <c r="M96" s="40"/>
      <c r="N96" s="58"/>
      <c r="O96" s="68"/>
      <c r="P96" s="36"/>
    </row>
    <row r="97" spans="1:16" s="32" customFormat="1" ht="24" customHeight="1" x14ac:dyDescent="0.3">
      <c r="A97" s="30" t="s">
        <v>258</v>
      </c>
      <c r="B97" s="113" t="s">
        <v>232</v>
      </c>
      <c r="C97" s="114" t="s">
        <v>77</v>
      </c>
      <c r="D97" s="115" t="s">
        <v>77</v>
      </c>
      <c r="E97" s="31">
        <v>385096790</v>
      </c>
      <c r="F97" s="40"/>
      <c r="G97" s="40"/>
      <c r="H97" s="40"/>
      <c r="I97" s="43"/>
      <c r="J97" s="40"/>
      <c r="K97" s="58"/>
      <c r="L97" s="58"/>
      <c r="M97" s="40"/>
      <c r="N97" s="58"/>
      <c r="O97" s="68"/>
      <c r="P97" s="36"/>
    </row>
    <row r="98" spans="1:16" s="32" customFormat="1" ht="24" customHeight="1" x14ac:dyDescent="0.3">
      <c r="A98" s="30" t="s">
        <v>259</v>
      </c>
      <c r="B98" s="110" t="s">
        <v>51</v>
      </c>
      <c r="C98" s="110"/>
      <c r="D98" s="110"/>
      <c r="E98" s="31">
        <v>6504500</v>
      </c>
      <c r="F98" s="40"/>
      <c r="G98" s="40"/>
      <c r="H98" s="40"/>
      <c r="I98" s="43"/>
      <c r="J98" s="43"/>
      <c r="K98" s="58"/>
      <c r="L98" s="58"/>
      <c r="M98" s="40"/>
      <c r="N98" s="58"/>
      <c r="O98" s="68"/>
      <c r="P98" s="36"/>
    </row>
    <row r="99" spans="1:16" s="32" customFormat="1" ht="24" customHeight="1" x14ac:dyDescent="0.3">
      <c r="A99" s="30" t="s">
        <v>260</v>
      </c>
      <c r="B99" s="110" t="s">
        <v>53</v>
      </c>
      <c r="C99" s="110"/>
      <c r="D99" s="110"/>
      <c r="E99" s="31">
        <v>27830710</v>
      </c>
      <c r="F99" s="40"/>
      <c r="G99" s="40"/>
      <c r="H99" s="40"/>
      <c r="I99" s="43"/>
      <c r="J99" s="43"/>
      <c r="K99" s="58"/>
      <c r="L99" s="58"/>
      <c r="M99" s="40"/>
      <c r="N99" s="58"/>
      <c r="O99" s="68"/>
      <c r="P99" s="36"/>
    </row>
    <row r="100" spans="1:16" s="32" customFormat="1" ht="24" customHeight="1" x14ac:dyDescent="0.3">
      <c r="A100" s="30" t="s">
        <v>261</v>
      </c>
      <c r="B100" s="110" t="s">
        <v>55</v>
      </c>
      <c r="C100" s="110"/>
      <c r="D100" s="110"/>
      <c r="E100" s="31">
        <v>11246630</v>
      </c>
      <c r="F100" s="40"/>
      <c r="G100" s="40"/>
      <c r="H100" s="40"/>
      <c r="I100" s="39"/>
      <c r="J100" s="43"/>
      <c r="K100" s="58"/>
      <c r="L100" s="58"/>
      <c r="M100" s="40"/>
      <c r="N100" s="58"/>
      <c r="O100" s="68"/>
      <c r="P100" s="36"/>
    </row>
    <row r="101" spans="1:16" s="32" customFormat="1" ht="24" customHeight="1" x14ac:dyDescent="0.3">
      <c r="A101" s="30" t="s">
        <v>262</v>
      </c>
      <c r="B101" s="110" t="s">
        <v>59</v>
      </c>
      <c r="C101" s="110"/>
      <c r="D101" s="110"/>
      <c r="E101" s="31">
        <v>7461460</v>
      </c>
      <c r="F101" s="40"/>
      <c r="G101" s="40"/>
      <c r="H101" s="40"/>
      <c r="I101" s="39"/>
      <c r="J101" s="43"/>
      <c r="K101" s="58"/>
      <c r="L101" s="58"/>
      <c r="M101" s="40"/>
      <c r="N101" s="58"/>
      <c r="O101" s="68"/>
      <c r="P101" s="36"/>
    </row>
    <row r="102" spans="1:16" s="32" customFormat="1" ht="24" customHeight="1" x14ac:dyDescent="0.3">
      <c r="A102" s="30" t="s">
        <v>263</v>
      </c>
      <c r="B102" s="110" t="s">
        <v>61</v>
      </c>
      <c r="C102" s="110"/>
      <c r="D102" s="110"/>
      <c r="E102" s="31">
        <v>2201800</v>
      </c>
      <c r="F102" s="40"/>
      <c r="G102" s="40"/>
      <c r="H102" s="40"/>
      <c r="I102" s="39"/>
      <c r="J102" s="43"/>
      <c r="K102" s="58"/>
      <c r="L102" s="58"/>
      <c r="M102" s="40"/>
      <c r="N102" s="58"/>
      <c r="O102" s="68"/>
      <c r="P102" s="36"/>
    </row>
    <row r="103" spans="1:16" s="32" customFormat="1" ht="24" customHeight="1" x14ac:dyDescent="0.3">
      <c r="A103" s="30" t="s">
        <v>264</v>
      </c>
      <c r="B103" s="110" t="s">
        <v>63</v>
      </c>
      <c r="C103" s="110"/>
      <c r="D103" s="110"/>
      <c r="E103" s="31">
        <v>58570510</v>
      </c>
      <c r="F103" s="40"/>
      <c r="G103" s="40"/>
      <c r="H103" s="40"/>
      <c r="I103" s="39"/>
      <c r="J103" s="43"/>
      <c r="K103" s="58"/>
      <c r="L103" s="58"/>
      <c r="M103" s="40"/>
      <c r="N103" s="58"/>
      <c r="O103" s="68"/>
      <c r="P103" s="36"/>
    </row>
    <row r="104" spans="1:16" s="32" customFormat="1" ht="24" customHeight="1" x14ac:dyDescent="0.3">
      <c r="A104" s="30" t="s">
        <v>265</v>
      </c>
      <c r="B104" s="110" t="s">
        <v>65</v>
      </c>
      <c r="C104" s="110"/>
      <c r="D104" s="110"/>
      <c r="E104" s="31">
        <v>8800030</v>
      </c>
      <c r="F104" s="40"/>
      <c r="G104" s="40"/>
      <c r="H104" s="40"/>
      <c r="I104" s="39"/>
      <c r="J104" s="43"/>
      <c r="K104" s="58"/>
      <c r="L104" s="58"/>
      <c r="M104" s="40"/>
      <c r="N104" s="58"/>
      <c r="O104" s="68"/>
      <c r="P104" s="36"/>
    </row>
    <row r="105" spans="1:16" s="32" customFormat="1" ht="24" customHeight="1" x14ac:dyDescent="0.3">
      <c r="A105" s="30" t="s">
        <v>266</v>
      </c>
      <c r="B105" s="110" t="s">
        <v>67</v>
      </c>
      <c r="C105" s="110"/>
      <c r="D105" s="110"/>
      <c r="E105" s="31">
        <v>12519880</v>
      </c>
      <c r="F105" s="40"/>
      <c r="G105" s="40"/>
      <c r="H105" s="40"/>
      <c r="I105" s="39"/>
      <c r="J105" s="43"/>
      <c r="K105" s="58"/>
      <c r="L105" s="58"/>
      <c r="M105" s="40"/>
      <c r="N105" s="58"/>
      <c r="O105" s="68"/>
      <c r="P105" s="36"/>
    </row>
    <row r="106" spans="1:16" s="32" customFormat="1" ht="24" customHeight="1" x14ac:dyDescent="0.3">
      <c r="A106" s="30" t="s">
        <v>267</v>
      </c>
      <c r="B106" s="110" t="s">
        <v>69</v>
      </c>
      <c r="C106" s="110"/>
      <c r="D106" s="110"/>
      <c r="E106" s="31">
        <v>22711130</v>
      </c>
      <c r="F106" s="40"/>
      <c r="G106" s="40"/>
      <c r="H106" s="40"/>
      <c r="I106" s="39"/>
      <c r="J106" s="43"/>
      <c r="K106" s="58"/>
      <c r="L106" s="58"/>
      <c r="M106" s="40"/>
      <c r="N106" s="58"/>
      <c r="O106" s="68"/>
      <c r="P106" s="36"/>
    </row>
    <row r="107" spans="1:16" s="32" customFormat="1" ht="53.25" customHeight="1" x14ac:dyDescent="0.3">
      <c r="A107" s="53" t="s">
        <v>111</v>
      </c>
      <c r="B107" s="104" t="s">
        <v>112</v>
      </c>
      <c r="C107" s="104"/>
      <c r="D107" s="104"/>
      <c r="E107" s="51">
        <v>117676610</v>
      </c>
      <c r="F107" s="40"/>
      <c r="G107" s="40"/>
      <c r="H107" s="40"/>
      <c r="I107" s="40"/>
      <c r="J107" s="40"/>
      <c r="K107" s="58"/>
      <c r="L107" s="58"/>
      <c r="M107" s="40"/>
      <c r="N107" s="40"/>
      <c r="O107" s="40"/>
    </row>
    <row r="108" spans="1:16" ht="36" customHeight="1" x14ac:dyDescent="0.3">
      <c r="A108" s="53" t="s">
        <v>113</v>
      </c>
      <c r="B108" s="104" t="s">
        <v>114</v>
      </c>
      <c r="C108" s="104"/>
      <c r="D108" s="104"/>
      <c r="E108" s="51">
        <v>0</v>
      </c>
    </row>
    <row r="109" spans="1:16" ht="28.5" customHeight="1" x14ac:dyDescent="0.3">
      <c r="A109" s="50"/>
      <c r="B109" s="104" t="s">
        <v>115</v>
      </c>
      <c r="C109" s="104"/>
      <c r="D109" s="104"/>
      <c r="E109" s="51">
        <f>E108+E107+E13+E15+E44+E45</f>
        <v>4886120180</v>
      </c>
      <c r="G109" s="13">
        <f>'Объем фин.обеспечения_СВОД'!E10*1000</f>
        <v>4886120180.0000019</v>
      </c>
      <c r="H109" s="18">
        <f>G109-E109</f>
        <v>0</v>
      </c>
    </row>
  </sheetData>
  <mergeCells count="107">
    <mergeCell ref="B53:D53"/>
    <mergeCell ref="B44:D44"/>
    <mergeCell ref="B45:D45"/>
    <mergeCell ref="B46:D46"/>
    <mergeCell ref="B47:D47"/>
    <mergeCell ref="B48:D48"/>
    <mergeCell ref="B66:D66"/>
    <mergeCell ref="B54:D54"/>
    <mergeCell ref="B55:D55"/>
    <mergeCell ref="B56:D56"/>
    <mergeCell ref="B57:D57"/>
    <mergeCell ref="B59:D59"/>
    <mergeCell ref="B60:D60"/>
    <mergeCell ref="B61:D61"/>
    <mergeCell ref="B62:D62"/>
    <mergeCell ref="B63:D63"/>
    <mergeCell ref="B64:D64"/>
    <mergeCell ref="B65:D65"/>
    <mergeCell ref="B58:D58"/>
    <mergeCell ref="B49:D49"/>
    <mergeCell ref="B50:D50"/>
    <mergeCell ref="B51:D51"/>
    <mergeCell ref="B52:D52"/>
    <mergeCell ref="B23:D23"/>
    <mergeCell ref="B38:D38"/>
    <mergeCell ref="B33:D33"/>
    <mergeCell ref="B34:D34"/>
    <mergeCell ref="B35:D35"/>
    <mergeCell ref="B36:D36"/>
    <mergeCell ref="B29:D29"/>
    <mergeCell ref="B30:D30"/>
    <mergeCell ref="B31:D31"/>
    <mergeCell ref="B32:D32"/>
    <mergeCell ref="B24:D24"/>
    <mergeCell ref="B25:D25"/>
    <mergeCell ref="B26:D26"/>
    <mergeCell ref="B27:D27"/>
    <mergeCell ref="B28:D28"/>
    <mergeCell ref="B37:D37"/>
    <mergeCell ref="E86:E87"/>
    <mergeCell ref="B87:D87"/>
    <mergeCell ref="B88:D88"/>
    <mergeCell ref="B97:D97"/>
    <mergeCell ref="B108:D108"/>
    <mergeCell ref="B96:D96"/>
    <mergeCell ref="B98:D98"/>
    <mergeCell ref="B99:D99"/>
    <mergeCell ref="B100:D100"/>
    <mergeCell ref="B94:D94"/>
    <mergeCell ref="B95:D95"/>
    <mergeCell ref="B93:D93"/>
    <mergeCell ref="B106:D106"/>
    <mergeCell ref="B107:D107"/>
    <mergeCell ref="B101:D101"/>
    <mergeCell ref="B102:D102"/>
    <mergeCell ref="B103:D103"/>
    <mergeCell ref="B104:D104"/>
    <mergeCell ref="B105:D105"/>
    <mergeCell ref="B90:D90"/>
    <mergeCell ref="B91:D91"/>
    <mergeCell ref="B92:D92"/>
    <mergeCell ref="B89:D89"/>
    <mergeCell ref="B83:D83"/>
    <mergeCell ref="B84:D84"/>
    <mergeCell ref="B85:D85"/>
    <mergeCell ref="B109:D109"/>
    <mergeCell ref="B86:D86"/>
    <mergeCell ref="B79:D79"/>
    <mergeCell ref="B80:D80"/>
    <mergeCell ref="B67:D67"/>
    <mergeCell ref="B68:D68"/>
    <mergeCell ref="B69:D69"/>
    <mergeCell ref="B70:D70"/>
    <mergeCell ref="B71:D71"/>
    <mergeCell ref="B74:D74"/>
    <mergeCell ref="B75:D75"/>
    <mergeCell ref="B76:D76"/>
    <mergeCell ref="B77:D77"/>
    <mergeCell ref="B78:D78"/>
    <mergeCell ref="B81:D81"/>
    <mergeCell ref="B82:D82"/>
    <mergeCell ref="B72:D72"/>
    <mergeCell ref="B73:D73"/>
    <mergeCell ref="B41:D41"/>
    <mergeCell ref="B43:D43"/>
    <mergeCell ref="B42:D42"/>
    <mergeCell ref="E1:F1"/>
    <mergeCell ref="B4:E4"/>
    <mergeCell ref="B16:D16"/>
    <mergeCell ref="B3:E3"/>
    <mergeCell ref="B6:E6"/>
    <mergeCell ref="B7:E7"/>
    <mergeCell ref="B8:E8"/>
    <mergeCell ref="B9:E9"/>
    <mergeCell ref="B10:E10"/>
    <mergeCell ref="B12:D12"/>
    <mergeCell ref="B13:D13"/>
    <mergeCell ref="B14:D14"/>
    <mergeCell ref="B15:D15"/>
    <mergeCell ref="B17:D17"/>
    <mergeCell ref="B18:D18"/>
    <mergeCell ref="B19:D19"/>
    <mergeCell ref="B20:D20"/>
    <mergeCell ref="B21:D21"/>
    <mergeCell ref="B22:D22"/>
    <mergeCell ref="B39:D39"/>
    <mergeCell ref="B40:D40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B1" s="1" t="s">
        <v>341</v>
      </c>
      <c r="D1" s="7"/>
      <c r="E1" s="102" t="s">
        <v>231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143</v>
      </c>
      <c r="C4" s="103"/>
      <c r="D4" s="103"/>
      <c r="E4" s="103"/>
      <c r="F4" s="22"/>
    </row>
    <row r="5" spans="1:6" ht="12.75" customHeight="1" x14ac:dyDescent="0.3">
      <c r="B5" s="107"/>
      <c r="C5" s="107"/>
      <c r="D5" s="107"/>
      <c r="E5" s="107"/>
      <c r="F5" s="22"/>
    </row>
    <row r="6" spans="1:6" ht="43.5" customHeight="1" x14ac:dyDescent="0.3">
      <c r="A6" s="7"/>
      <c r="B6" s="120" t="s">
        <v>340</v>
      </c>
      <c r="C6" s="120"/>
      <c r="D6" s="120"/>
      <c r="E6" s="120"/>
      <c r="F6" s="22"/>
    </row>
    <row r="7" spans="1:6" s="5" customFormat="1" ht="15" x14ac:dyDescent="0.25">
      <c r="B7" s="106" t="s">
        <v>3</v>
      </c>
      <c r="C7" s="106"/>
      <c r="D7" s="106"/>
      <c r="E7" s="106"/>
      <c r="F7" s="6"/>
    </row>
    <row r="8" spans="1:6" s="5" customFormat="1" ht="15" x14ac:dyDescent="0.25">
      <c r="B8" s="107" t="s">
        <v>4</v>
      </c>
      <c r="C8" s="107"/>
      <c r="D8" s="107"/>
      <c r="E8" s="107"/>
      <c r="F8" s="6"/>
    </row>
    <row r="9" spans="1:6" s="5" customFormat="1" ht="15" x14ac:dyDescent="0.25">
      <c r="B9" s="107" t="s">
        <v>5</v>
      </c>
      <c r="C9" s="107"/>
      <c r="D9" s="107"/>
      <c r="E9" s="107"/>
      <c r="F9" s="6"/>
    </row>
    <row r="10" spans="1:6" x14ac:dyDescent="0.3">
      <c r="B10" s="103"/>
      <c r="C10" s="103"/>
      <c r="D10" s="103"/>
      <c r="E10" s="103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6" ht="36" customHeight="1" x14ac:dyDescent="0.3">
      <c r="A13" s="50" t="s">
        <v>11</v>
      </c>
      <c r="B13" s="116" t="s">
        <v>26</v>
      </c>
      <c r="C13" s="116"/>
      <c r="D13" s="116"/>
      <c r="E13" s="54">
        <f>E14</f>
        <v>1627520</v>
      </c>
      <c r="F13" s="21"/>
    </row>
    <row r="14" spans="1:6" ht="44.25" customHeight="1" x14ac:dyDescent="0.3">
      <c r="A14" s="52" t="s">
        <v>13</v>
      </c>
      <c r="B14" s="116" t="s">
        <v>235</v>
      </c>
      <c r="C14" s="116"/>
      <c r="D14" s="116"/>
      <c r="E14" s="54">
        <f>E15</f>
        <v>1627520</v>
      </c>
    </row>
    <row r="15" spans="1:6" s="49" customFormat="1" ht="41.25" customHeight="1" x14ac:dyDescent="0.25">
      <c r="A15" s="46" t="s">
        <v>161</v>
      </c>
      <c r="B15" s="126" t="s">
        <v>162</v>
      </c>
      <c r="C15" s="126"/>
      <c r="D15" s="126"/>
      <c r="E15" s="48">
        <f>997830+374190+255500</f>
        <v>1627520</v>
      </c>
    </row>
    <row r="16" spans="1:6" ht="27" customHeight="1" x14ac:dyDescent="0.3">
      <c r="A16" s="50"/>
      <c r="B16" s="116" t="s">
        <v>115</v>
      </c>
      <c r="C16" s="116"/>
      <c r="D16" s="116"/>
      <c r="E16" s="54">
        <f>E14</f>
        <v>1627520</v>
      </c>
    </row>
    <row r="24" spans="3:3" x14ac:dyDescent="0.3">
      <c r="C24" s="1">
        <v>1247.33</v>
      </c>
    </row>
  </sheetData>
  <mergeCells count="14">
    <mergeCell ref="E1:F1"/>
    <mergeCell ref="B13:D13"/>
    <mergeCell ref="B9:E9"/>
    <mergeCell ref="B10:E10"/>
    <mergeCell ref="B12:D12"/>
    <mergeCell ref="B3:E3"/>
    <mergeCell ref="B4:E4"/>
    <mergeCell ref="B14:D14"/>
    <mergeCell ref="B15:D15"/>
    <mergeCell ref="B16:D16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64"/>
  <sheetViews>
    <sheetView tabSelected="1" view="pageBreakPreview" topLeftCell="A31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4.85546875" style="1" customWidth="1"/>
    <col min="10" max="10" width="13.85546875" style="1" customWidth="1"/>
    <col min="11" max="11" width="8.42578125" style="1" customWidth="1"/>
    <col min="12" max="12" width="10.7109375" style="1" customWidth="1"/>
    <col min="13" max="13" width="14.42578125" style="1" customWidth="1"/>
    <col min="14" max="15" width="10.85546875" style="1" customWidth="1"/>
    <col min="16" max="16" width="14.42578125" style="1" customWidth="1"/>
    <col min="17" max="17" width="9.140625" style="1"/>
    <col min="18" max="18" width="13.42578125" style="1" customWidth="1"/>
    <col min="19" max="19" width="11.42578125" style="1" customWidth="1"/>
    <col min="20" max="16384" width="9.140625" style="1"/>
  </cols>
  <sheetData>
    <row r="1" spans="1:12" x14ac:dyDescent="0.3">
      <c r="B1" s="1" t="s">
        <v>341</v>
      </c>
      <c r="E1" s="102" t="s">
        <v>214</v>
      </c>
      <c r="F1" s="102"/>
    </row>
    <row r="2" spans="1:12" x14ac:dyDescent="0.3">
      <c r="E2" s="24"/>
      <c r="F2" s="24"/>
    </row>
    <row r="3" spans="1:12" x14ac:dyDescent="0.3">
      <c r="B3" s="103" t="s">
        <v>163</v>
      </c>
      <c r="C3" s="103"/>
      <c r="D3" s="103"/>
      <c r="E3" s="103"/>
      <c r="F3" s="7"/>
    </row>
    <row r="4" spans="1:12" x14ac:dyDescent="0.3">
      <c r="B4" s="103" t="s">
        <v>143</v>
      </c>
      <c r="C4" s="103"/>
      <c r="D4" s="103"/>
      <c r="E4" s="103"/>
      <c r="F4" s="22"/>
    </row>
    <row r="5" spans="1:12" x14ac:dyDescent="0.3">
      <c r="B5" s="107"/>
      <c r="C5" s="107"/>
      <c r="D5" s="107"/>
      <c r="E5" s="107"/>
      <c r="F5" s="22"/>
    </row>
    <row r="6" spans="1:12" ht="36.75" customHeight="1" x14ac:dyDescent="0.3">
      <c r="A6" s="7"/>
      <c r="B6" s="120" t="s">
        <v>325</v>
      </c>
      <c r="C6" s="120"/>
      <c r="D6" s="120"/>
      <c r="E6" s="120"/>
      <c r="F6" s="22"/>
    </row>
    <row r="7" spans="1:12" s="5" customFormat="1" ht="15" x14ac:dyDescent="0.25">
      <c r="B7" s="106" t="s">
        <v>3</v>
      </c>
      <c r="C7" s="106"/>
      <c r="D7" s="106"/>
      <c r="E7" s="106"/>
      <c r="F7" s="6"/>
    </row>
    <row r="8" spans="1:12" s="5" customFormat="1" ht="15" x14ac:dyDescent="0.25">
      <c r="B8" s="107" t="s">
        <v>4</v>
      </c>
      <c r="C8" s="107"/>
      <c r="D8" s="107"/>
      <c r="E8" s="107"/>
      <c r="F8" s="6"/>
    </row>
    <row r="9" spans="1:12" s="5" customFormat="1" ht="15" x14ac:dyDescent="0.25">
      <c r="B9" s="107" t="s">
        <v>5</v>
      </c>
      <c r="C9" s="107"/>
      <c r="D9" s="107"/>
      <c r="E9" s="107"/>
      <c r="F9" s="6"/>
    </row>
    <row r="10" spans="1:12" ht="21" customHeight="1" x14ac:dyDescent="0.3"/>
    <row r="11" spans="1:12" ht="16.5" customHeight="1" x14ac:dyDescent="0.3">
      <c r="F11" s="1" t="s">
        <v>7</v>
      </c>
      <c r="G11" s="8"/>
      <c r="H11" s="8"/>
      <c r="I11" s="8"/>
      <c r="J11" s="8"/>
      <c r="K11" s="8"/>
      <c r="L11" s="8"/>
    </row>
    <row r="12" spans="1:12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  <c r="G12" s="8"/>
      <c r="H12" s="8"/>
      <c r="I12" s="8"/>
      <c r="J12" s="8"/>
      <c r="K12" s="8"/>
      <c r="L12" s="8"/>
    </row>
    <row r="13" spans="1:12" ht="57" customHeight="1" x14ac:dyDescent="0.3">
      <c r="A13" s="12" t="s">
        <v>11</v>
      </c>
      <c r="B13" s="119" t="s">
        <v>142</v>
      </c>
      <c r="C13" s="119"/>
      <c r="D13" s="119"/>
      <c r="E13" s="13">
        <f>E14</f>
        <v>351686960</v>
      </c>
      <c r="G13" s="14">
        <f>E13+E15</f>
        <v>565986370</v>
      </c>
      <c r="H13" s="14">
        <f>601740250-35753880</f>
        <v>565986370</v>
      </c>
      <c r="I13" s="14">
        <f>H13-G13</f>
        <v>0</v>
      </c>
      <c r="J13" s="8"/>
      <c r="K13" s="8"/>
      <c r="L13" s="8"/>
    </row>
    <row r="14" spans="1:12" ht="21.75" customHeight="1" x14ac:dyDescent="0.3">
      <c r="A14" s="9" t="s">
        <v>13</v>
      </c>
      <c r="B14" s="119" t="s">
        <v>140</v>
      </c>
      <c r="C14" s="119"/>
      <c r="D14" s="119"/>
      <c r="E14" s="13">
        <f>78590750+273819360-723150</f>
        <v>351686960</v>
      </c>
      <c r="G14" s="8"/>
      <c r="H14" s="8"/>
      <c r="I14" s="8"/>
      <c r="J14" s="8"/>
      <c r="K14" s="8"/>
      <c r="L14" s="8"/>
    </row>
    <row r="15" spans="1:12" ht="54.75" customHeight="1" x14ac:dyDescent="0.3">
      <c r="A15" s="50" t="s">
        <v>15</v>
      </c>
      <c r="B15" s="116" t="s">
        <v>16</v>
      </c>
      <c r="C15" s="116"/>
      <c r="D15" s="116"/>
      <c r="E15" s="51">
        <f>E16+E36+E21+E31</f>
        <v>214299410</v>
      </c>
      <c r="G15" s="8"/>
      <c r="H15" s="8"/>
      <c r="I15" s="8"/>
      <c r="J15" s="8"/>
      <c r="K15" s="8"/>
      <c r="L15" s="8"/>
    </row>
    <row r="16" spans="1:12" x14ac:dyDescent="0.3">
      <c r="A16" s="52" t="s">
        <v>17</v>
      </c>
      <c r="B16" s="116" t="s">
        <v>298</v>
      </c>
      <c r="C16" s="116"/>
      <c r="D16" s="116"/>
      <c r="E16" s="51">
        <f>SUM(E17:E20)</f>
        <v>21141660</v>
      </c>
      <c r="G16" s="8"/>
      <c r="H16" s="8"/>
      <c r="I16" s="8"/>
      <c r="J16" s="8"/>
      <c r="K16" s="8"/>
      <c r="L16" s="8"/>
    </row>
    <row r="17" spans="1:12" x14ac:dyDescent="0.3">
      <c r="A17" s="44" t="s">
        <v>151</v>
      </c>
      <c r="B17" s="101" t="s">
        <v>281</v>
      </c>
      <c r="C17" s="101"/>
      <c r="D17" s="101"/>
      <c r="E17" s="45">
        <v>11228530</v>
      </c>
      <c r="G17" s="8"/>
      <c r="H17" s="8"/>
      <c r="I17" s="8"/>
      <c r="J17" s="8"/>
      <c r="K17" s="8"/>
      <c r="L17" s="8"/>
    </row>
    <row r="18" spans="1:12" x14ac:dyDescent="0.3">
      <c r="A18" s="44" t="s">
        <v>152</v>
      </c>
      <c r="B18" s="101" t="s">
        <v>282</v>
      </c>
      <c r="C18" s="101"/>
      <c r="D18" s="101"/>
      <c r="E18" s="45">
        <v>552580</v>
      </c>
      <c r="G18" s="8"/>
      <c r="H18" s="8"/>
      <c r="I18" s="8"/>
      <c r="J18" s="8"/>
      <c r="K18" s="8"/>
      <c r="L18" s="8"/>
    </row>
    <row r="19" spans="1:12" x14ac:dyDescent="0.3">
      <c r="A19" s="44" t="s">
        <v>153</v>
      </c>
      <c r="B19" s="101" t="s">
        <v>283</v>
      </c>
      <c r="C19" s="101"/>
      <c r="D19" s="101"/>
      <c r="E19" s="45">
        <v>9184560</v>
      </c>
      <c r="G19" s="8"/>
      <c r="H19" s="8"/>
      <c r="I19" s="8"/>
      <c r="J19" s="8"/>
      <c r="K19" s="8"/>
      <c r="L19" s="8"/>
    </row>
    <row r="20" spans="1:12" x14ac:dyDescent="0.3">
      <c r="A20" s="44" t="s">
        <v>154</v>
      </c>
      <c r="B20" s="101" t="s">
        <v>284</v>
      </c>
      <c r="C20" s="101"/>
      <c r="D20" s="101"/>
      <c r="E20" s="45">
        <f>279120-103130</f>
        <v>175990</v>
      </c>
      <c r="G20" s="8"/>
      <c r="H20" s="8"/>
      <c r="I20" s="8"/>
      <c r="J20" s="8"/>
      <c r="K20" s="8"/>
      <c r="L20" s="8"/>
    </row>
    <row r="21" spans="1:12" ht="36.75" customHeight="1" x14ac:dyDescent="0.3">
      <c r="A21" s="52" t="s">
        <v>141</v>
      </c>
      <c r="B21" s="116" t="s">
        <v>20</v>
      </c>
      <c r="C21" s="116"/>
      <c r="D21" s="116"/>
      <c r="E21" s="51">
        <f>E22+E27+E28+E29+E30</f>
        <v>188415180</v>
      </c>
      <c r="G21" s="8"/>
      <c r="H21" s="8"/>
      <c r="I21" s="8"/>
      <c r="J21" s="8"/>
      <c r="K21" s="8"/>
      <c r="L21" s="8"/>
    </row>
    <row r="22" spans="1:12" ht="29.25" customHeight="1" x14ac:dyDescent="0.3">
      <c r="A22" s="44" t="s">
        <v>236</v>
      </c>
      <c r="B22" s="101" t="s">
        <v>314</v>
      </c>
      <c r="C22" s="101"/>
      <c r="D22" s="101"/>
      <c r="E22" s="45">
        <v>0</v>
      </c>
      <c r="G22" s="8"/>
      <c r="H22" s="8"/>
      <c r="I22" s="8"/>
      <c r="J22" s="8"/>
      <c r="K22" s="8"/>
      <c r="L22" s="8"/>
    </row>
    <row r="23" spans="1:12" ht="18.75" customHeight="1" x14ac:dyDescent="0.3">
      <c r="A23" s="44" t="s">
        <v>313</v>
      </c>
      <c r="B23" s="101" t="s">
        <v>312</v>
      </c>
      <c r="C23" s="101"/>
      <c r="D23" s="101"/>
      <c r="E23" s="45">
        <v>0</v>
      </c>
      <c r="G23" s="8"/>
      <c r="H23" s="8"/>
      <c r="I23" s="8"/>
      <c r="J23" s="8"/>
      <c r="K23" s="8"/>
      <c r="L23" s="8"/>
    </row>
    <row r="24" spans="1:12" ht="18.75" customHeight="1" x14ac:dyDescent="0.3">
      <c r="A24" s="44" t="s">
        <v>321</v>
      </c>
      <c r="B24" s="101" t="s">
        <v>323</v>
      </c>
      <c r="C24" s="101"/>
      <c r="D24" s="101"/>
      <c r="E24" s="45">
        <v>0</v>
      </c>
      <c r="G24" s="8"/>
      <c r="H24" s="8"/>
      <c r="I24" s="8"/>
      <c r="J24" s="8"/>
      <c r="K24" s="8"/>
      <c r="L24" s="8"/>
    </row>
    <row r="25" spans="1:12" ht="18.75" customHeight="1" x14ac:dyDescent="0.3">
      <c r="A25" s="44" t="s">
        <v>322</v>
      </c>
      <c r="B25" s="117" t="s">
        <v>320</v>
      </c>
      <c r="C25" s="117"/>
      <c r="D25" s="117"/>
      <c r="E25" s="93">
        <v>0</v>
      </c>
      <c r="G25" s="8"/>
      <c r="H25" s="8"/>
      <c r="I25" s="8"/>
      <c r="J25" s="8"/>
      <c r="K25" s="8"/>
      <c r="L25" s="8"/>
    </row>
    <row r="26" spans="1:12" ht="18.75" customHeight="1" x14ac:dyDescent="0.3">
      <c r="A26" s="44" t="s">
        <v>322</v>
      </c>
      <c r="B26" s="117" t="s">
        <v>319</v>
      </c>
      <c r="C26" s="117"/>
      <c r="D26" s="117"/>
      <c r="E26" s="93">
        <v>0</v>
      </c>
      <c r="G26" s="8"/>
      <c r="H26" s="8"/>
      <c r="I26" s="8"/>
      <c r="J26" s="8"/>
      <c r="K26" s="8"/>
      <c r="L26" s="8"/>
    </row>
    <row r="27" spans="1:12" ht="30.75" customHeight="1" x14ac:dyDescent="0.3">
      <c r="A27" s="44" t="s">
        <v>237</v>
      </c>
      <c r="B27" s="101" t="s">
        <v>315</v>
      </c>
      <c r="C27" s="101"/>
      <c r="D27" s="101"/>
      <c r="E27" s="45">
        <v>0</v>
      </c>
      <c r="G27" s="8"/>
      <c r="H27" s="8"/>
      <c r="I27" s="8"/>
      <c r="J27" s="8"/>
      <c r="K27" s="8"/>
      <c r="L27" s="8"/>
    </row>
    <row r="28" spans="1:12" ht="30.75" customHeight="1" x14ac:dyDescent="0.3">
      <c r="A28" s="44" t="s">
        <v>238</v>
      </c>
      <c r="B28" s="101" t="s">
        <v>316</v>
      </c>
      <c r="C28" s="101"/>
      <c r="D28" s="101"/>
      <c r="E28" s="45">
        <v>3105310</v>
      </c>
      <c r="G28" s="8"/>
      <c r="H28" s="8"/>
      <c r="I28" s="8"/>
      <c r="J28" s="8"/>
      <c r="K28" s="8"/>
      <c r="L28" s="8"/>
    </row>
    <row r="29" spans="1:12" ht="36.75" customHeight="1" x14ac:dyDescent="0.3">
      <c r="A29" s="44" t="s">
        <v>239</v>
      </c>
      <c r="B29" s="101" t="s">
        <v>317</v>
      </c>
      <c r="C29" s="101"/>
      <c r="D29" s="101"/>
      <c r="E29" s="45">
        <v>2579410</v>
      </c>
      <c r="G29" s="8"/>
      <c r="H29" s="8"/>
      <c r="I29" s="8"/>
      <c r="J29" s="8"/>
      <c r="K29" s="8"/>
      <c r="L29" s="8"/>
    </row>
    <row r="30" spans="1:12" ht="28.5" customHeight="1" x14ac:dyDescent="0.3">
      <c r="A30" s="44" t="s">
        <v>240</v>
      </c>
      <c r="B30" s="101" t="s">
        <v>318</v>
      </c>
      <c r="C30" s="101"/>
      <c r="D30" s="101"/>
      <c r="E30" s="45">
        <v>182730460</v>
      </c>
      <c r="G30" s="8"/>
      <c r="H30" s="8"/>
      <c r="I30" s="8"/>
      <c r="J30" s="8"/>
      <c r="K30" s="8"/>
      <c r="L30" s="8"/>
    </row>
    <row r="31" spans="1:12" x14ac:dyDescent="0.3">
      <c r="A31" s="52" t="s">
        <v>21</v>
      </c>
      <c r="B31" s="104" t="s">
        <v>274</v>
      </c>
      <c r="C31" s="104"/>
      <c r="D31" s="104"/>
      <c r="E31" s="51">
        <f>SUM(E32:E35)</f>
        <v>2397770</v>
      </c>
      <c r="G31" s="8"/>
      <c r="H31" s="8"/>
      <c r="I31" s="8"/>
      <c r="J31" s="8"/>
      <c r="K31" s="8"/>
      <c r="L31" s="8"/>
    </row>
    <row r="32" spans="1:12" x14ac:dyDescent="0.3">
      <c r="A32" s="44" t="s">
        <v>269</v>
      </c>
      <c r="B32" s="101" t="s">
        <v>275</v>
      </c>
      <c r="C32" s="101"/>
      <c r="D32" s="101"/>
      <c r="E32" s="45">
        <v>0</v>
      </c>
      <c r="G32" s="8"/>
      <c r="H32" s="8"/>
      <c r="I32" s="8"/>
      <c r="J32" s="8"/>
      <c r="K32" s="8"/>
      <c r="L32" s="8"/>
    </row>
    <row r="33" spans="1:32" x14ac:dyDescent="0.3">
      <c r="A33" s="44" t="s">
        <v>270</v>
      </c>
      <c r="B33" s="101" t="s">
        <v>276</v>
      </c>
      <c r="C33" s="101"/>
      <c r="D33" s="101"/>
      <c r="E33" s="45">
        <v>20850</v>
      </c>
      <c r="G33" s="8"/>
      <c r="H33" s="8"/>
      <c r="I33" s="8"/>
      <c r="J33" s="8"/>
      <c r="K33" s="8"/>
      <c r="L33" s="8"/>
    </row>
    <row r="34" spans="1:32" x14ac:dyDescent="0.3">
      <c r="A34" s="44" t="s">
        <v>279</v>
      </c>
      <c r="B34" s="101" t="s">
        <v>277</v>
      </c>
      <c r="C34" s="101"/>
      <c r="D34" s="101"/>
      <c r="E34" s="45">
        <v>0</v>
      </c>
      <c r="G34" s="8"/>
      <c r="H34" s="8"/>
      <c r="I34" s="8"/>
      <c r="J34" s="8"/>
      <c r="K34" s="8"/>
      <c r="L34" s="8"/>
    </row>
    <row r="35" spans="1:32" x14ac:dyDescent="0.3">
      <c r="A35" s="44" t="s">
        <v>280</v>
      </c>
      <c r="B35" s="101" t="s">
        <v>278</v>
      </c>
      <c r="C35" s="101"/>
      <c r="D35" s="101"/>
      <c r="E35" s="45">
        <v>2376920</v>
      </c>
      <c r="G35" s="8"/>
      <c r="H35" s="8"/>
      <c r="I35" s="8"/>
      <c r="J35" s="8"/>
      <c r="K35" s="8"/>
      <c r="L35" s="8"/>
    </row>
    <row r="36" spans="1:32" x14ac:dyDescent="0.3">
      <c r="A36" s="52" t="s">
        <v>299</v>
      </c>
      <c r="B36" s="104" t="s">
        <v>297</v>
      </c>
      <c r="C36" s="104"/>
      <c r="D36" s="104"/>
      <c r="E36" s="51">
        <f>4635700+106870-E31</f>
        <v>2344800</v>
      </c>
      <c r="G36" s="16"/>
      <c r="H36" s="14"/>
      <c r="I36" s="8"/>
      <c r="J36" s="14"/>
      <c r="K36" s="8"/>
      <c r="L36" s="8"/>
    </row>
    <row r="37" spans="1:32" x14ac:dyDescent="0.3">
      <c r="A37" s="44" t="s">
        <v>289</v>
      </c>
      <c r="B37" s="101" t="s">
        <v>272</v>
      </c>
      <c r="C37" s="101"/>
      <c r="D37" s="101"/>
      <c r="E37" s="45">
        <v>216070</v>
      </c>
      <c r="G37" s="16"/>
      <c r="H37" s="14"/>
      <c r="I37" s="8"/>
      <c r="J37" s="14"/>
      <c r="K37" s="8"/>
      <c r="L37" s="8"/>
    </row>
    <row r="38" spans="1:32" x14ac:dyDescent="0.3">
      <c r="A38" s="44" t="s">
        <v>290</v>
      </c>
      <c r="B38" s="101" t="s">
        <v>292</v>
      </c>
      <c r="C38" s="101"/>
      <c r="D38" s="101"/>
      <c r="E38" s="45">
        <f>2128730</f>
        <v>2128730</v>
      </c>
      <c r="G38" s="16"/>
      <c r="H38" s="14"/>
      <c r="I38" s="8"/>
      <c r="J38" s="14"/>
      <c r="K38" s="8"/>
      <c r="L38" s="8"/>
      <c r="M38" s="8"/>
      <c r="N38" s="8"/>
      <c r="O38" s="8"/>
      <c r="P38" s="8"/>
      <c r="Q38" s="8"/>
      <c r="R38" s="14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</row>
    <row r="39" spans="1:32" ht="36" customHeight="1" x14ac:dyDescent="0.3">
      <c r="A39" s="50" t="s">
        <v>23</v>
      </c>
      <c r="B39" s="116" t="s">
        <v>26</v>
      </c>
      <c r="C39" s="116"/>
      <c r="D39" s="116"/>
      <c r="E39" s="51">
        <f>E40+E56</f>
        <v>934011420</v>
      </c>
      <c r="G39" s="20"/>
      <c r="H39" s="20"/>
      <c r="I39" s="20"/>
      <c r="J39" s="20"/>
      <c r="K39" s="8"/>
      <c r="L39" s="8"/>
      <c r="M39" s="8"/>
      <c r="N39" s="8"/>
      <c r="O39" s="8"/>
      <c r="P39" s="8"/>
      <c r="Q39" s="8"/>
      <c r="R39" s="14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</row>
    <row r="40" spans="1:32" ht="38.25" customHeight="1" x14ac:dyDescent="0.3">
      <c r="A40" s="52" t="s">
        <v>139</v>
      </c>
      <c r="B40" s="116" t="s">
        <v>234</v>
      </c>
      <c r="C40" s="116"/>
      <c r="D40" s="116"/>
      <c r="E40" s="51">
        <f>SUM(E41:E55)</f>
        <v>882172640</v>
      </c>
      <c r="G40" s="8">
        <v>882172640</v>
      </c>
      <c r="H40" s="14">
        <f>G40-E40</f>
        <v>0</v>
      </c>
      <c r="I40" s="14"/>
      <c r="J40" s="14"/>
      <c r="K40" s="8"/>
      <c r="L40" s="14"/>
      <c r="M40" s="14"/>
      <c r="N40" s="8"/>
      <c r="O40" s="8"/>
      <c r="P40" s="71"/>
      <c r="Q40" s="8"/>
      <c r="R40" s="70"/>
      <c r="S40" s="70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</row>
    <row r="41" spans="1:32" s="32" customFormat="1" ht="18" customHeight="1" x14ac:dyDescent="0.3">
      <c r="A41" s="46" t="s">
        <v>138</v>
      </c>
      <c r="B41" s="118" t="s">
        <v>137</v>
      </c>
      <c r="C41" s="118"/>
      <c r="D41" s="118"/>
      <c r="E41" s="45">
        <v>11672140</v>
      </c>
      <c r="G41" s="37"/>
      <c r="H41" s="38"/>
      <c r="I41" s="60"/>
      <c r="J41" s="38"/>
      <c r="K41" s="39"/>
      <c r="L41" s="70"/>
      <c r="M41" s="15"/>
      <c r="N41" s="40"/>
      <c r="O41" s="60"/>
      <c r="P41" s="43"/>
      <c r="Q41" s="60"/>
      <c r="R41" s="6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</row>
    <row r="42" spans="1:32" s="32" customFormat="1" ht="30.75" customHeight="1" x14ac:dyDescent="0.3">
      <c r="A42" s="46" t="s">
        <v>136</v>
      </c>
      <c r="B42" s="118" t="s">
        <v>135</v>
      </c>
      <c r="C42" s="118"/>
      <c r="D42" s="118"/>
      <c r="E42" s="45">
        <v>444323340</v>
      </c>
      <c r="G42" s="37"/>
      <c r="H42" s="38"/>
      <c r="I42" s="70"/>
      <c r="J42" s="15"/>
      <c r="K42" s="39"/>
      <c r="L42" s="70"/>
      <c r="M42" s="15"/>
      <c r="N42" s="40"/>
      <c r="O42" s="60"/>
      <c r="P42" s="43"/>
      <c r="Q42" s="60"/>
      <c r="R42" s="6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</row>
    <row r="43" spans="1:32" s="32" customFormat="1" ht="16.5" customHeight="1" x14ac:dyDescent="0.3">
      <c r="A43" s="46" t="s">
        <v>134</v>
      </c>
      <c r="B43" s="118" t="s">
        <v>131</v>
      </c>
      <c r="C43" s="118"/>
      <c r="D43" s="118"/>
      <c r="E43" s="45">
        <v>140874890</v>
      </c>
      <c r="G43" s="37"/>
      <c r="H43" s="38"/>
      <c r="I43" s="70"/>
      <c r="J43" s="15"/>
      <c r="K43" s="39"/>
      <c r="L43" s="70"/>
      <c r="M43" s="15"/>
      <c r="N43" s="40"/>
      <c r="O43" s="60"/>
      <c r="P43" s="43"/>
      <c r="Q43" s="60"/>
      <c r="R43" s="6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s="32" customFormat="1" ht="18" customHeight="1" x14ac:dyDescent="0.3">
      <c r="A44" s="46" t="s">
        <v>132</v>
      </c>
      <c r="B44" s="118" t="s">
        <v>129</v>
      </c>
      <c r="C44" s="118"/>
      <c r="D44" s="118"/>
      <c r="E44" s="45">
        <v>5095820</v>
      </c>
      <c r="G44" s="40"/>
      <c r="H44" s="38"/>
      <c r="I44" s="70"/>
      <c r="J44" s="15"/>
      <c r="K44" s="39"/>
      <c r="L44" s="70"/>
      <c r="M44" s="15"/>
      <c r="N44" s="40"/>
      <c r="O44" s="60"/>
      <c r="P44" s="43"/>
      <c r="Q44" s="60"/>
      <c r="R44" s="6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s="32" customFormat="1" ht="18" customHeight="1" x14ac:dyDescent="0.3">
      <c r="A45" s="46" t="s">
        <v>130</v>
      </c>
      <c r="B45" s="118" t="s">
        <v>127</v>
      </c>
      <c r="C45" s="118"/>
      <c r="D45" s="118"/>
      <c r="E45" s="45">
        <v>20742240</v>
      </c>
      <c r="G45" s="40"/>
      <c r="H45" s="38"/>
      <c r="I45" s="70"/>
      <c r="J45" s="15"/>
      <c r="K45" s="39"/>
      <c r="L45" s="70"/>
      <c r="M45" s="15"/>
      <c r="N45" s="40"/>
      <c r="O45" s="60"/>
      <c r="P45" s="43"/>
      <c r="Q45" s="60"/>
      <c r="R45" s="6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s="32" customFormat="1" ht="18" customHeight="1" x14ac:dyDescent="0.3">
      <c r="A46" s="46" t="s">
        <v>128</v>
      </c>
      <c r="B46" s="118" t="s">
        <v>125</v>
      </c>
      <c r="C46" s="118"/>
      <c r="D46" s="118"/>
      <c r="E46" s="45">
        <v>23766830</v>
      </c>
      <c r="G46" s="40"/>
      <c r="H46" s="38"/>
      <c r="I46" s="70"/>
      <c r="J46" s="15"/>
      <c r="K46" s="39"/>
      <c r="L46" s="70"/>
      <c r="M46" s="15"/>
      <c r="N46" s="40"/>
      <c r="O46" s="60"/>
      <c r="P46" s="43"/>
      <c r="Q46" s="60"/>
      <c r="R46" s="6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s="32" customFormat="1" ht="18.75" customHeight="1" x14ac:dyDescent="0.3">
      <c r="A47" s="46" t="s">
        <v>126</v>
      </c>
      <c r="B47" s="118" t="s">
        <v>123</v>
      </c>
      <c r="C47" s="118"/>
      <c r="D47" s="118"/>
      <c r="E47" s="45">
        <v>6701140</v>
      </c>
      <c r="G47" s="40"/>
      <c r="H47" s="38"/>
      <c r="I47" s="70"/>
      <c r="J47" s="15"/>
      <c r="K47" s="39"/>
      <c r="L47" s="70"/>
      <c r="M47" s="15"/>
      <c r="N47" s="40"/>
      <c r="O47" s="60"/>
      <c r="P47" s="43"/>
      <c r="Q47" s="60"/>
      <c r="R47" s="6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s="32" customFormat="1" ht="18.75" customHeight="1" x14ac:dyDescent="0.3">
      <c r="A48" s="46" t="s">
        <v>124</v>
      </c>
      <c r="B48" s="118" t="s">
        <v>39</v>
      </c>
      <c r="C48" s="118"/>
      <c r="D48" s="118"/>
      <c r="E48" s="45">
        <v>109596040</v>
      </c>
      <c r="G48" s="40"/>
      <c r="H48" s="38"/>
      <c r="I48" s="70"/>
      <c r="J48" s="15"/>
      <c r="K48" s="39"/>
      <c r="L48" s="70"/>
      <c r="M48" s="15"/>
      <c r="N48" s="40"/>
      <c r="O48" s="60"/>
      <c r="P48" s="43"/>
      <c r="Q48" s="60"/>
      <c r="R48" s="6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</row>
    <row r="49" spans="1:32" s="32" customFormat="1" ht="18.75" customHeight="1" x14ac:dyDescent="0.3">
      <c r="A49" s="46" t="s">
        <v>122</v>
      </c>
      <c r="B49" s="118" t="s">
        <v>45</v>
      </c>
      <c r="C49" s="118"/>
      <c r="D49" s="118"/>
      <c r="E49" s="45">
        <v>18512030</v>
      </c>
      <c r="G49" s="40"/>
      <c r="H49" s="38"/>
      <c r="I49" s="70"/>
      <c r="J49" s="15"/>
      <c r="K49" s="39"/>
      <c r="L49" s="70"/>
      <c r="M49" s="15"/>
      <c r="N49" s="40"/>
      <c r="O49" s="60"/>
      <c r="P49" s="43"/>
      <c r="Q49" s="60"/>
      <c r="R49" s="6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</row>
    <row r="50" spans="1:32" s="32" customFormat="1" ht="18.75" customHeight="1" x14ac:dyDescent="0.3">
      <c r="A50" s="46" t="s">
        <v>121</v>
      </c>
      <c r="B50" s="118" t="s">
        <v>47</v>
      </c>
      <c r="C50" s="118"/>
      <c r="D50" s="118"/>
      <c r="E50" s="45">
        <v>3301650</v>
      </c>
      <c r="G50" s="40"/>
      <c r="H50" s="38"/>
      <c r="I50" s="70"/>
      <c r="J50" s="15"/>
      <c r="K50" s="39"/>
      <c r="L50" s="70"/>
      <c r="M50" s="15"/>
      <c r="N50" s="40"/>
      <c r="O50" s="60"/>
      <c r="P50" s="43"/>
      <c r="Q50" s="60"/>
      <c r="R50" s="6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</row>
    <row r="51" spans="1:32" s="32" customFormat="1" ht="18.75" customHeight="1" x14ac:dyDescent="0.3">
      <c r="A51" s="46" t="s">
        <v>120</v>
      </c>
      <c r="B51" s="118" t="s">
        <v>55</v>
      </c>
      <c r="C51" s="118"/>
      <c r="D51" s="118"/>
      <c r="E51" s="45">
        <v>64825590</v>
      </c>
      <c r="G51" s="40"/>
      <c r="H51" s="38"/>
      <c r="I51" s="70"/>
      <c r="J51" s="15"/>
      <c r="K51" s="39"/>
      <c r="L51" s="70"/>
      <c r="M51" s="15"/>
      <c r="N51" s="40"/>
      <c r="O51" s="60"/>
      <c r="P51" s="43"/>
      <c r="Q51" s="60"/>
      <c r="R51" s="6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</row>
    <row r="52" spans="1:32" s="32" customFormat="1" ht="18.75" customHeight="1" x14ac:dyDescent="0.3">
      <c r="A52" s="46" t="s">
        <v>119</v>
      </c>
      <c r="B52" s="118" t="s">
        <v>57</v>
      </c>
      <c r="C52" s="118"/>
      <c r="D52" s="118"/>
      <c r="E52" s="45">
        <v>6514440</v>
      </c>
      <c r="G52" s="40"/>
      <c r="H52" s="38"/>
      <c r="I52" s="70"/>
      <c r="J52" s="15"/>
      <c r="K52" s="39"/>
      <c r="L52" s="70"/>
      <c r="M52" s="15"/>
      <c r="N52" s="40"/>
      <c r="O52" s="60"/>
      <c r="P52" s="43"/>
      <c r="Q52" s="60"/>
      <c r="R52" s="6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</row>
    <row r="53" spans="1:32" s="32" customFormat="1" ht="18.75" customHeight="1" x14ac:dyDescent="0.3">
      <c r="A53" s="46" t="s">
        <v>118</v>
      </c>
      <c r="B53" s="118" t="s">
        <v>65</v>
      </c>
      <c r="C53" s="118"/>
      <c r="D53" s="118"/>
      <c r="E53" s="45">
        <v>12873180</v>
      </c>
      <c r="G53" s="40"/>
      <c r="H53" s="38"/>
      <c r="I53" s="70"/>
      <c r="J53" s="15"/>
      <c r="K53" s="39"/>
      <c r="L53" s="70"/>
      <c r="M53" s="15"/>
      <c r="N53" s="40"/>
      <c r="O53" s="60"/>
      <c r="P53" s="43"/>
      <c r="Q53" s="60"/>
      <c r="R53" s="6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</row>
    <row r="54" spans="1:32" s="32" customFormat="1" ht="18.75" customHeight="1" x14ac:dyDescent="0.3">
      <c r="A54" s="46" t="s">
        <v>117</v>
      </c>
      <c r="B54" s="118" t="s">
        <v>71</v>
      </c>
      <c r="C54" s="118"/>
      <c r="D54" s="118"/>
      <c r="E54" s="45">
        <v>2306280</v>
      </c>
      <c r="G54" s="40"/>
      <c r="H54" s="38"/>
      <c r="I54" s="70"/>
      <c r="J54" s="15"/>
      <c r="K54" s="39"/>
      <c r="L54" s="70"/>
      <c r="M54" s="15"/>
      <c r="N54" s="40"/>
      <c r="O54" s="60"/>
      <c r="P54" s="43"/>
      <c r="Q54" s="60"/>
      <c r="R54" s="6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</row>
    <row r="55" spans="1:32" s="32" customFormat="1" ht="18.75" customHeight="1" x14ac:dyDescent="0.3">
      <c r="A55" s="46" t="s">
        <v>116</v>
      </c>
      <c r="B55" s="118" t="s">
        <v>43</v>
      </c>
      <c r="C55" s="118"/>
      <c r="D55" s="118"/>
      <c r="E55" s="45">
        <v>11067030</v>
      </c>
      <c r="G55" s="40"/>
      <c r="H55" s="37"/>
      <c r="I55" s="39"/>
      <c r="J55" s="38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</row>
    <row r="56" spans="1:32" ht="37.5" customHeight="1" x14ac:dyDescent="0.3">
      <c r="A56" s="52" t="s">
        <v>241</v>
      </c>
      <c r="B56" s="116" t="s">
        <v>235</v>
      </c>
      <c r="C56" s="116"/>
      <c r="D56" s="116"/>
      <c r="E56" s="51">
        <f>SUM(E57:E61)</f>
        <v>51838780</v>
      </c>
      <c r="G56" s="8">
        <f>54880250-3041470</f>
        <v>51838780</v>
      </c>
      <c r="H56" s="15">
        <f>G56-E56</f>
        <v>0</v>
      </c>
      <c r="I56" s="19"/>
      <c r="J56" s="14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</row>
    <row r="57" spans="1:32" s="32" customFormat="1" ht="34.5" customHeight="1" x14ac:dyDescent="0.3">
      <c r="A57" s="47" t="s">
        <v>242</v>
      </c>
      <c r="B57" s="118" t="s">
        <v>135</v>
      </c>
      <c r="C57" s="118"/>
      <c r="D57" s="118"/>
      <c r="E57" s="45">
        <f>27217430-3041470</f>
        <v>24175960</v>
      </c>
      <c r="G57" s="40"/>
      <c r="H57" s="37"/>
      <c r="I57" s="39"/>
      <c r="J57" s="38"/>
      <c r="K57" s="40"/>
      <c r="L57" s="40"/>
    </row>
    <row r="58" spans="1:32" s="32" customFormat="1" ht="18.75" customHeight="1" x14ac:dyDescent="0.3">
      <c r="A58" s="47" t="s">
        <v>243</v>
      </c>
      <c r="B58" s="118" t="s">
        <v>133</v>
      </c>
      <c r="C58" s="118"/>
      <c r="D58" s="118"/>
      <c r="E58" s="45">
        <v>7814760</v>
      </c>
      <c r="G58" s="40"/>
      <c r="H58" s="37"/>
      <c r="I58" s="39"/>
      <c r="J58" s="38"/>
      <c r="K58" s="40"/>
      <c r="L58" s="40"/>
    </row>
    <row r="59" spans="1:32" s="32" customFormat="1" ht="18.75" customHeight="1" x14ac:dyDescent="0.3">
      <c r="A59" s="47" t="s">
        <v>244</v>
      </c>
      <c r="B59" s="118" t="s">
        <v>123</v>
      </c>
      <c r="C59" s="118"/>
      <c r="D59" s="118"/>
      <c r="E59" s="45">
        <v>2132320</v>
      </c>
      <c r="G59" s="40"/>
      <c r="H59" s="37"/>
      <c r="I59" s="39"/>
      <c r="J59" s="38"/>
      <c r="K59" s="40"/>
      <c r="L59" s="40"/>
    </row>
    <row r="60" spans="1:32" s="32" customFormat="1" ht="18.75" customHeight="1" x14ac:dyDescent="0.3">
      <c r="A60" s="47" t="s">
        <v>245</v>
      </c>
      <c r="B60" s="118" t="s">
        <v>45</v>
      </c>
      <c r="C60" s="118"/>
      <c r="D60" s="118"/>
      <c r="E60" s="45">
        <v>6468830</v>
      </c>
      <c r="G60" s="40"/>
      <c r="H60" s="37"/>
      <c r="I60" s="39"/>
      <c r="J60" s="38"/>
      <c r="K60" s="40"/>
      <c r="L60" s="40"/>
    </row>
    <row r="61" spans="1:32" s="32" customFormat="1" ht="18.75" customHeight="1" x14ac:dyDescent="0.3">
      <c r="A61" s="47" t="s">
        <v>246</v>
      </c>
      <c r="B61" s="118" t="s">
        <v>55</v>
      </c>
      <c r="C61" s="118"/>
      <c r="D61" s="118"/>
      <c r="E61" s="45">
        <v>11246910</v>
      </c>
      <c r="G61" s="40"/>
      <c r="H61" s="37"/>
      <c r="I61" s="39"/>
      <c r="J61" s="38"/>
      <c r="K61" s="40"/>
      <c r="L61" s="40"/>
    </row>
    <row r="62" spans="1:32" ht="21" customHeight="1" x14ac:dyDescent="0.3">
      <c r="A62" s="50"/>
      <c r="B62" s="116" t="s">
        <v>115</v>
      </c>
      <c r="C62" s="116"/>
      <c r="D62" s="116"/>
      <c r="E62" s="51">
        <f>E39+E15+E13</f>
        <v>1499997790</v>
      </c>
      <c r="G62" s="13">
        <f>'Объем фин.обеспечения_СВОД'!E12*1000</f>
        <v>1499997790.0000007</v>
      </c>
      <c r="H62" s="13">
        <f>G62-E62</f>
        <v>0</v>
      </c>
    </row>
    <row r="63" spans="1:32" ht="12.75" customHeight="1" x14ac:dyDescent="0.3"/>
    <row r="64" spans="1:32" ht="12.75" customHeight="1" x14ac:dyDescent="0.3"/>
  </sheetData>
  <mergeCells count="59">
    <mergeCell ref="E1:F1"/>
    <mergeCell ref="B56:D56"/>
    <mergeCell ref="B57:D57"/>
    <mergeCell ref="B58:D58"/>
    <mergeCell ref="B17:D17"/>
    <mergeCell ref="B19:D19"/>
    <mergeCell ref="B20:D20"/>
    <mergeCell ref="B18:D18"/>
    <mergeCell ref="B55:D55"/>
    <mergeCell ref="B44:D44"/>
    <mergeCell ref="B45:D45"/>
    <mergeCell ref="B47:D47"/>
    <mergeCell ref="B52:D52"/>
    <mergeCell ref="B43:D43"/>
    <mergeCell ref="B6:E6"/>
    <mergeCell ref="B5:E5"/>
    <mergeCell ref="B62:D62"/>
    <mergeCell ref="B39:D39"/>
    <mergeCell ref="B40:D40"/>
    <mergeCell ref="B46:D46"/>
    <mergeCell ref="B48:D48"/>
    <mergeCell ref="B49:D49"/>
    <mergeCell ref="B50:D50"/>
    <mergeCell ref="B51:D51"/>
    <mergeCell ref="B53:D53"/>
    <mergeCell ref="B54:D54"/>
    <mergeCell ref="B42:D42"/>
    <mergeCell ref="B61:D61"/>
    <mergeCell ref="B59:D59"/>
    <mergeCell ref="B60:D60"/>
    <mergeCell ref="B7:E7"/>
    <mergeCell ref="B3:E3"/>
    <mergeCell ref="B4:E4"/>
    <mergeCell ref="B8:E8"/>
    <mergeCell ref="B15:D15"/>
    <mergeCell ref="B9:E9"/>
    <mergeCell ref="B14:D14"/>
    <mergeCell ref="B13:D13"/>
    <mergeCell ref="B21:D21"/>
    <mergeCell ref="B31:D31"/>
    <mergeCell ref="B36:D36"/>
    <mergeCell ref="B12:D12"/>
    <mergeCell ref="B41:D41"/>
    <mergeCell ref="B35:D35"/>
    <mergeCell ref="B37:D37"/>
    <mergeCell ref="B38:D38"/>
    <mergeCell ref="B33:D33"/>
    <mergeCell ref="B34:D34"/>
    <mergeCell ref="B16:D16"/>
    <mergeCell ref="B32:D32"/>
    <mergeCell ref="B22:D22"/>
    <mergeCell ref="B24:D24"/>
    <mergeCell ref="B27:D27"/>
    <mergeCell ref="B28:D28"/>
    <mergeCell ref="B23:D23"/>
    <mergeCell ref="B29:D29"/>
    <mergeCell ref="B30:D30"/>
    <mergeCell ref="B25:D25"/>
    <mergeCell ref="B26:D26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6" x14ac:dyDescent="0.3">
      <c r="B1" s="1" t="s">
        <v>341</v>
      </c>
      <c r="E1" s="102" t="s">
        <v>215</v>
      </c>
      <c r="F1" s="102"/>
    </row>
    <row r="2" spans="1:6" x14ac:dyDescent="0.3">
      <c r="E2" s="24"/>
      <c r="F2" s="24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22" t="s">
        <v>326</v>
      </c>
      <c r="C4" s="122"/>
      <c r="D4" s="122"/>
      <c r="E4" s="122"/>
      <c r="F4" s="22"/>
    </row>
    <row r="5" spans="1:6" s="5" customFormat="1" ht="13.5" customHeight="1" x14ac:dyDescent="0.25">
      <c r="B5" s="107"/>
      <c r="C5" s="107"/>
      <c r="D5" s="107"/>
      <c r="E5" s="107"/>
      <c r="F5" s="6"/>
    </row>
    <row r="6" spans="1:6" ht="36.75" customHeight="1" x14ac:dyDescent="0.3">
      <c r="A6" s="7"/>
      <c r="B6" s="121" t="s">
        <v>144</v>
      </c>
      <c r="C6" s="121"/>
      <c r="D6" s="121"/>
      <c r="E6" s="121"/>
      <c r="F6" s="22"/>
    </row>
    <row r="7" spans="1:6" s="5" customFormat="1" ht="13.5" customHeight="1" x14ac:dyDescent="0.25">
      <c r="B7" s="106" t="s">
        <v>3</v>
      </c>
      <c r="C7" s="106"/>
      <c r="D7" s="106"/>
      <c r="E7" s="106"/>
      <c r="F7" s="6"/>
    </row>
    <row r="8" spans="1:6" s="5" customFormat="1" ht="13.5" customHeight="1" x14ac:dyDescent="0.25">
      <c r="B8" s="107" t="s">
        <v>4</v>
      </c>
      <c r="C8" s="107"/>
      <c r="D8" s="107"/>
      <c r="E8" s="107"/>
      <c r="F8" s="6"/>
    </row>
    <row r="9" spans="1:6" s="5" customFormat="1" ht="13.5" customHeight="1" x14ac:dyDescent="0.25">
      <c r="B9" s="107" t="s">
        <v>5</v>
      </c>
      <c r="C9" s="107"/>
      <c r="D9" s="107"/>
      <c r="E9" s="107"/>
      <c r="F9" s="6"/>
    </row>
    <row r="10" spans="1:6" x14ac:dyDescent="0.3">
      <c r="B10" s="103"/>
      <c r="C10" s="103"/>
      <c r="D10" s="103"/>
      <c r="E10" s="103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35330640</v>
      </c>
    </row>
    <row r="14" spans="1:6" x14ac:dyDescent="0.3">
      <c r="A14" s="52" t="s">
        <v>13</v>
      </c>
      <c r="B14" s="116" t="s">
        <v>18</v>
      </c>
      <c r="C14" s="116"/>
      <c r="D14" s="116"/>
      <c r="E14" s="51">
        <f>SUM(E15:E18)</f>
        <v>35330640</v>
      </c>
    </row>
    <row r="15" spans="1:6" x14ac:dyDescent="0.3">
      <c r="A15" s="44" t="s">
        <v>300</v>
      </c>
      <c r="B15" s="101" t="s">
        <v>305</v>
      </c>
      <c r="C15" s="101"/>
      <c r="D15" s="101"/>
      <c r="E15" s="45">
        <v>7448690</v>
      </c>
    </row>
    <row r="16" spans="1:6" x14ac:dyDescent="0.3">
      <c r="A16" s="44" t="s">
        <v>301</v>
      </c>
      <c r="B16" s="101" t="s">
        <v>303</v>
      </c>
      <c r="C16" s="101"/>
      <c r="D16" s="101"/>
      <c r="E16" s="45">
        <f>20596760-5955440</f>
        <v>14641320</v>
      </c>
    </row>
    <row r="17" spans="1:8" ht="34.5" customHeight="1" x14ac:dyDescent="0.3">
      <c r="A17" s="44" t="s">
        <v>302</v>
      </c>
      <c r="B17" s="101" t="s">
        <v>307</v>
      </c>
      <c r="C17" s="101"/>
      <c r="D17" s="101"/>
      <c r="E17" s="45">
        <f>2352950+7560060</f>
        <v>9913010</v>
      </c>
      <c r="G17" s="25"/>
      <c r="H17" s="25"/>
    </row>
    <row r="18" spans="1:8" ht="33" customHeight="1" x14ac:dyDescent="0.3">
      <c r="A18" s="44" t="s">
        <v>306</v>
      </c>
      <c r="B18" s="101" t="s">
        <v>304</v>
      </c>
      <c r="C18" s="101"/>
      <c r="D18" s="101"/>
      <c r="E18" s="45">
        <f>2182140+1145480</f>
        <v>3327620</v>
      </c>
    </row>
    <row r="19" spans="1:8" ht="33" customHeight="1" x14ac:dyDescent="0.3">
      <c r="A19" s="50"/>
      <c r="B19" s="116" t="s">
        <v>115</v>
      </c>
      <c r="C19" s="116"/>
      <c r="D19" s="116"/>
      <c r="E19" s="54">
        <f>E13</f>
        <v>35330640</v>
      </c>
      <c r="G19" s="1">
        <f>E19-'Объем фин.обеспечения_СВОД'!E11*1000</f>
        <v>0</v>
      </c>
    </row>
    <row r="24" spans="1:8" x14ac:dyDescent="0.3">
      <c r="C24" s="1">
        <v>1247.33</v>
      </c>
    </row>
  </sheetData>
  <mergeCells count="17">
    <mergeCell ref="E1:F1"/>
    <mergeCell ref="B15:D15"/>
    <mergeCell ref="B16:D16"/>
    <mergeCell ref="B17:D17"/>
    <mergeCell ref="B18:D18"/>
    <mergeCell ref="B9:E9"/>
    <mergeCell ref="B10:E10"/>
    <mergeCell ref="B12:D12"/>
    <mergeCell ref="B13:D13"/>
    <mergeCell ref="B14:D14"/>
    <mergeCell ref="B3:E3"/>
    <mergeCell ref="B4:E4"/>
    <mergeCell ref="B19:D19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49"/>
  <sheetViews>
    <sheetView tabSelected="1" view="pageBreakPreview" topLeftCell="A28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23" style="1" customWidth="1"/>
    <col min="8" max="8" width="22.28515625" style="1" customWidth="1"/>
    <col min="9" max="9" width="21.85546875" style="1" customWidth="1"/>
    <col min="10" max="10" width="24.1406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B1" s="1" t="s">
        <v>341</v>
      </c>
      <c r="D1" s="7"/>
      <c r="E1" s="102" t="s">
        <v>216</v>
      </c>
      <c r="F1" s="102"/>
    </row>
    <row r="3" spans="1:13" x14ac:dyDescent="0.3">
      <c r="B3" s="103" t="s">
        <v>163</v>
      </c>
      <c r="C3" s="103"/>
      <c r="D3" s="103"/>
      <c r="E3" s="103"/>
      <c r="F3" s="7"/>
    </row>
    <row r="4" spans="1:13" x14ac:dyDescent="0.3">
      <c r="B4" s="103" t="s">
        <v>143</v>
      </c>
      <c r="C4" s="103"/>
      <c r="D4" s="103"/>
      <c r="E4" s="103"/>
      <c r="F4" s="22"/>
    </row>
    <row r="5" spans="1:13" x14ac:dyDescent="0.3">
      <c r="B5" s="107"/>
      <c r="C5" s="107"/>
      <c r="D5" s="107"/>
      <c r="E5" s="107"/>
      <c r="F5" s="22"/>
    </row>
    <row r="6" spans="1:13" ht="36.75" customHeight="1" x14ac:dyDescent="0.3">
      <c r="A6" s="7"/>
      <c r="B6" s="120" t="s">
        <v>327</v>
      </c>
      <c r="C6" s="120"/>
      <c r="D6" s="120"/>
      <c r="E6" s="120"/>
      <c r="F6" s="22"/>
    </row>
    <row r="7" spans="1:13" s="5" customFormat="1" ht="15" x14ac:dyDescent="0.25">
      <c r="B7" s="106" t="s">
        <v>3</v>
      </c>
      <c r="C7" s="106"/>
      <c r="D7" s="106"/>
      <c r="E7" s="106"/>
      <c r="F7" s="6"/>
    </row>
    <row r="8" spans="1:13" s="5" customFormat="1" ht="15" x14ac:dyDescent="0.25">
      <c r="B8" s="107" t="s">
        <v>4</v>
      </c>
      <c r="C8" s="107"/>
      <c r="D8" s="107"/>
      <c r="E8" s="107"/>
      <c r="F8" s="6"/>
    </row>
    <row r="9" spans="1:13" s="5" customFormat="1" ht="15" x14ac:dyDescent="0.25">
      <c r="B9" s="107" t="s">
        <v>5</v>
      </c>
      <c r="C9" s="107"/>
      <c r="D9" s="107"/>
      <c r="E9" s="107"/>
      <c r="F9" s="6"/>
    </row>
    <row r="11" spans="1:13" x14ac:dyDescent="0.3">
      <c r="F11" s="1" t="s">
        <v>7</v>
      </c>
    </row>
    <row r="12" spans="1:13" ht="56.25" customHeight="1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13" ht="54.75" customHeight="1" x14ac:dyDescent="0.3">
      <c r="A13" s="50" t="s">
        <v>11</v>
      </c>
      <c r="B13" s="116" t="s">
        <v>12</v>
      </c>
      <c r="C13" s="116"/>
      <c r="D13" s="116"/>
      <c r="E13" s="51">
        <f>E14</f>
        <v>595607900</v>
      </c>
      <c r="G13" s="25">
        <f>E13+E15</f>
        <v>1150496060</v>
      </c>
      <c r="H13" s="25">
        <f>1150759960-263900</f>
        <v>1150496060</v>
      </c>
      <c r="I13" s="18">
        <f>H13-G13</f>
        <v>0</v>
      </c>
      <c r="J13" s="26"/>
      <c r="K13" s="26"/>
      <c r="M13" s="26"/>
    </row>
    <row r="14" spans="1:13" ht="21.75" customHeight="1" x14ac:dyDescent="0.3">
      <c r="A14" s="9" t="s">
        <v>13</v>
      </c>
      <c r="B14" s="119" t="s">
        <v>22</v>
      </c>
      <c r="C14" s="119"/>
      <c r="D14" s="119"/>
      <c r="E14" s="13">
        <f>181344590+1906970+412810080-189840-263900</f>
        <v>595607900</v>
      </c>
      <c r="J14" s="26"/>
    </row>
    <row r="15" spans="1:13" ht="59.25" customHeight="1" x14ac:dyDescent="0.3">
      <c r="A15" s="50" t="s">
        <v>15</v>
      </c>
      <c r="B15" s="116" t="s">
        <v>16</v>
      </c>
      <c r="C15" s="116"/>
      <c r="D15" s="116"/>
      <c r="E15" s="51">
        <f>E16+E37+E21+E31+E36</f>
        <v>554888160</v>
      </c>
      <c r="J15" s="26"/>
    </row>
    <row r="16" spans="1:13" x14ac:dyDescent="0.3">
      <c r="A16" s="52" t="s">
        <v>17</v>
      </c>
      <c r="B16" s="116" t="s">
        <v>18</v>
      </c>
      <c r="C16" s="116"/>
      <c r="D16" s="116"/>
      <c r="E16" s="51">
        <f>SUM(E17:E20)</f>
        <v>11622120</v>
      </c>
      <c r="J16" s="26"/>
    </row>
    <row r="17" spans="1:12" ht="18.75" customHeight="1" x14ac:dyDescent="0.3">
      <c r="A17" s="44" t="s">
        <v>151</v>
      </c>
      <c r="B17" s="101" t="s">
        <v>282</v>
      </c>
      <c r="C17" s="101"/>
      <c r="D17" s="101"/>
      <c r="E17" s="45">
        <v>846640</v>
      </c>
      <c r="J17" s="26"/>
    </row>
    <row r="18" spans="1:12" ht="18.75" customHeight="1" x14ac:dyDescent="0.3">
      <c r="A18" s="44" t="s">
        <v>152</v>
      </c>
      <c r="B18" s="101" t="s">
        <v>283</v>
      </c>
      <c r="C18" s="101"/>
      <c r="D18" s="101"/>
      <c r="E18" s="45">
        <v>7186110</v>
      </c>
      <c r="J18" s="26"/>
    </row>
    <row r="19" spans="1:12" x14ac:dyDescent="0.3">
      <c r="A19" s="44" t="s">
        <v>153</v>
      </c>
      <c r="B19" s="101" t="s">
        <v>284</v>
      </c>
      <c r="C19" s="101"/>
      <c r="D19" s="101"/>
      <c r="E19" s="45">
        <f>545580+103130</f>
        <v>648710</v>
      </c>
      <c r="J19" s="26"/>
    </row>
    <row r="20" spans="1:12" x14ac:dyDescent="0.3">
      <c r="A20" s="44" t="s">
        <v>154</v>
      </c>
      <c r="B20" s="101" t="s">
        <v>308</v>
      </c>
      <c r="C20" s="101"/>
      <c r="D20" s="101"/>
      <c r="E20" s="45">
        <v>2940660</v>
      </c>
      <c r="J20" s="26"/>
    </row>
    <row r="21" spans="1:12" ht="36.75" customHeight="1" x14ac:dyDescent="0.3">
      <c r="A21" s="52" t="s">
        <v>19</v>
      </c>
      <c r="B21" s="116" t="s">
        <v>20</v>
      </c>
      <c r="C21" s="116"/>
      <c r="D21" s="116"/>
      <c r="E21" s="51">
        <f>E22+E27+E28+E29+E30</f>
        <v>390115790</v>
      </c>
      <c r="J21" s="26"/>
    </row>
    <row r="22" spans="1:12" ht="29.25" customHeight="1" x14ac:dyDescent="0.3">
      <c r="A22" s="44" t="s">
        <v>236</v>
      </c>
      <c r="B22" s="101" t="s">
        <v>314</v>
      </c>
      <c r="C22" s="101"/>
      <c r="D22" s="101"/>
      <c r="E22" s="45">
        <v>337068390</v>
      </c>
      <c r="G22" s="8"/>
      <c r="H22" s="8"/>
      <c r="I22" s="8"/>
      <c r="J22" s="8"/>
      <c r="K22" s="8"/>
      <c r="L22" s="8"/>
    </row>
    <row r="23" spans="1:12" ht="18.75" customHeight="1" x14ac:dyDescent="0.3">
      <c r="A23" s="44" t="s">
        <v>313</v>
      </c>
      <c r="B23" s="101" t="s">
        <v>312</v>
      </c>
      <c r="C23" s="101"/>
      <c r="D23" s="101"/>
      <c r="E23" s="45">
        <v>19420860</v>
      </c>
      <c r="G23" s="8"/>
      <c r="H23" s="8"/>
      <c r="I23" s="8"/>
      <c r="J23" s="8"/>
      <c r="K23" s="8"/>
      <c r="L23" s="8"/>
    </row>
    <row r="24" spans="1:12" ht="18.75" customHeight="1" x14ac:dyDescent="0.3">
      <c r="A24" s="44" t="s">
        <v>321</v>
      </c>
      <c r="B24" s="101" t="s">
        <v>323</v>
      </c>
      <c r="C24" s="101"/>
      <c r="D24" s="101"/>
      <c r="E24" s="45">
        <v>35419790</v>
      </c>
      <c r="G24" s="8"/>
      <c r="H24" s="8"/>
      <c r="I24" s="8"/>
      <c r="J24" s="8"/>
      <c r="K24" s="8"/>
      <c r="L24" s="8"/>
    </row>
    <row r="25" spans="1:12" ht="18.75" customHeight="1" x14ac:dyDescent="0.3">
      <c r="A25" s="44" t="s">
        <v>322</v>
      </c>
      <c r="B25" s="117" t="s">
        <v>320</v>
      </c>
      <c r="C25" s="117"/>
      <c r="D25" s="117"/>
      <c r="E25" s="93">
        <v>10147400</v>
      </c>
      <c r="G25" s="8"/>
      <c r="H25" s="8"/>
      <c r="I25" s="8"/>
      <c r="J25" s="8"/>
      <c r="K25" s="8"/>
      <c r="L25" s="8"/>
    </row>
    <row r="26" spans="1:12" ht="18.75" customHeight="1" x14ac:dyDescent="0.3">
      <c r="A26" s="44" t="s">
        <v>322</v>
      </c>
      <c r="B26" s="117" t="s">
        <v>319</v>
      </c>
      <c r="C26" s="117"/>
      <c r="D26" s="117"/>
      <c r="E26" s="93">
        <v>25272390</v>
      </c>
      <c r="G26" s="8"/>
      <c r="H26" s="8"/>
      <c r="I26" s="8"/>
      <c r="J26" s="8"/>
      <c r="K26" s="8"/>
      <c r="L26" s="8"/>
    </row>
    <row r="27" spans="1:12" ht="31.5" customHeight="1" x14ac:dyDescent="0.3">
      <c r="A27" s="44" t="s">
        <v>237</v>
      </c>
      <c r="B27" s="101" t="s">
        <v>315</v>
      </c>
      <c r="C27" s="101"/>
      <c r="D27" s="101"/>
      <c r="E27" s="45">
        <v>53047400</v>
      </c>
      <c r="G27" s="8"/>
      <c r="H27" s="8"/>
      <c r="I27" s="8"/>
      <c r="J27" s="8"/>
      <c r="K27" s="8"/>
      <c r="L27" s="8"/>
    </row>
    <row r="28" spans="1:12" ht="31.5" customHeight="1" x14ac:dyDescent="0.3">
      <c r="A28" s="44" t="s">
        <v>238</v>
      </c>
      <c r="B28" s="101" t="s">
        <v>316</v>
      </c>
      <c r="C28" s="101"/>
      <c r="D28" s="101"/>
      <c r="E28" s="45">
        <v>0</v>
      </c>
      <c r="G28" s="8"/>
      <c r="H28" s="8"/>
      <c r="I28" s="8"/>
      <c r="J28" s="8"/>
      <c r="K28" s="8"/>
      <c r="L28" s="8"/>
    </row>
    <row r="29" spans="1:12" ht="36.75" customHeight="1" x14ac:dyDescent="0.3">
      <c r="A29" s="44" t="s">
        <v>239</v>
      </c>
      <c r="B29" s="101" t="s">
        <v>317</v>
      </c>
      <c r="C29" s="101"/>
      <c r="D29" s="101"/>
      <c r="E29" s="45">
        <v>0</v>
      </c>
      <c r="G29" s="8"/>
      <c r="H29" s="8"/>
      <c r="I29" s="8"/>
      <c r="J29" s="8"/>
      <c r="K29" s="8"/>
      <c r="L29" s="8"/>
    </row>
    <row r="30" spans="1:12" ht="28.5" customHeight="1" x14ac:dyDescent="0.3">
      <c r="A30" s="44" t="s">
        <v>240</v>
      </c>
      <c r="B30" s="101" t="s">
        <v>318</v>
      </c>
      <c r="C30" s="101"/>
      <c r="D30" s="101"/>
      <c r="E30" s="45">
        <v>0</v>
      </c>
      <c r="G30" s="8"/>
      <c r="H30" s="8"/>
      <c r="I30" s="8"/>
      <c r="J30" s="8"/>
      <c r="K30" s="8"/>
      <c r="L30" s="8"/>
    </row>
    <row r="31" spans="1:12" x14ac:dyDescent="0.3">
      <c r="A31" s="52" t="s">
        <v>21</v>
      </c>
      <c r="B31" s="104" t="s">
        <v>274</v>
      </c>
      <c r="C31" s="104"/>
      <c r="D31" s="104"/>
      <c r="E31" s="51">
        <f>SUM(E32:E35)</f>
        <v>129303590</v>
      </c>
      <c r="J31" s="26"/>
    </row>
    <row r="32" spans="1:12" x14ac:dyDescent="0.3">
      <c r="A32" s="44" t="s">
        <v>269</v>
      </c>
      <c r="B32" s="101" t="s">
        <v>275</v>
      </c>
      <c r="C32" s="101"/>
      <c r="D32" s="101"/>
      <c r="E32" s="45">
        <v>0</v>
      </c>
      <c r="J32" s="26"/>
    </row>
    <row r="33" spans="1:10" x14ac:dyDescent="0.3">
      <c r="A33" s="44" t="s">
        <v>270</v>
      </c>
      <c r="B33" s="101" t="s">
        <v>276</v>
      </c>
      <c r="C33" s="101"/>
      <c r="D33" s="101"/>
      <c r="E33" s="45">
        <v>24063520</v>
      </c>
      <c r="J33" s="26"/>
    </row>
    <row r="34" spans="1:10" x14ac:dyDescent="0.3">
      <c r="A34" s="44" t="s">
        <v>279</v>
      </c>
      <c r="B34" s="101" t="s">
        <v>277</v>
      </c>
      <c r="C34" s="101"/>
      <c r="D34" s="101"/>
      <c r="E34" s="45">
        <v>98774840</v>
      </c>
      <c r="J34" s="26"/>
    </row>
    <row r="35" spans="1:10" x14ac:dyDescent="0.3">
      <c r="A35" s="44" t="s">
        <v>280</v>
      </c>
      <c r="B35" s="101" t="s">
        <v>278</v>
      </c>
      <c r="C35" s="101"/>
      <c r="D35" s="101"/>
      <c r="E35" s="45">
        <v>6465230</v>
      </c>
      <c r="J35" s="26"/>
    </row>
    <row r="36" spans="1:10" x14ac:dyDescent="0.3">
      <c r="A36" s="52" t="s">
        <v>273</v>
      </c>
      <c r="B36" s="104" t="s">
        <v>310</v>
      </c>
      <c r="C36" s="104"/>
      <c r="D36" s="104"/>
      <c r="E36" s="51">
        <v>18004610</v>
      </c>
      <c r="J36" s="26"/>
    </row>
    <row r="37" spans="1:10" ht="22.5" customHeight="1" x14ac:dyDescent="0.3">
      <c r="A37" s="52" t="s">
        <v>309</v>
      </c>
      <c r="B37" s="104" t="s">
        <v>297</v>
      </c>
      <c r="C37" s="104"/>
      <c r="D37" s="104"/>
      <c r="E37" s="51">
        <f>E38+E39</f>
        <v>5842050</v>
      </c>
      <c r="G37" s="25"/>
      <c r="H37" s="25"/>
      <c r="J37" s="26"/>
    </row>
    <row r="38" spans="1:10" ht="22.5" customHeight="1" x14ac:dyDescent="0.3">
      <c r="A38" s="44" t="s">
        <v>289</v>
      </c>
      <c r="B38" s="101" t="s">
        <v>272</v>
      </c>
      <c r="C38" s="101"/>
      <c r="D38" s="101"/>
      <c r="E38" s="45">
        <v>1606860</v>
      </c>
      <c r="G38" s="25"/>
      <c r="H38" s="25"/>
      <c r="J38" s="26"/>
    </row>
    <row r="39" spans="1:10" ht="22.5" customHeight="1" x14ac:dyDescent="0.3">
      <c r="A39" s="44" t="s">
        <v>290</v>
      </c>
      <c r="B39" s="101" t="s">
        <v>292</v>
      </c>
      <c r="C39" s="101"/>
      <c r="D39" s="101"/>
      <c r="E39" s="45">
        <f>4235190</f>
        <v>4235190</v>
      </c>
      <c r="G39" s="25"/>
      <c r="H39" s="25"/>
      <c r="J39" s="26"/>
    </row>
    <row r="40" spans="1:10" ht="36" customHeight="1" x14ac:dyDescent="0.3">
      <c r="A40" s="50" t="s">
        <v>23</v>
      </c>
      <c r="B40" s="116" t="s">
        <v>26</v>
      </c>
      <c r="C40" s="116"/>
      <c r="D40" s="116"/>
      <c r="E40" s="51">
        <f>E41</f>
        <v>137053160</v>
      </c>
      <c r="G40" s="18">
        <f>142015880-4962720</f>
        <v>137053160</v>
      </c>
      <c r="H40" s="25">
        <f>G40-E40</f>
        <v>0</v>
      </c>
      <c r="I40" s="25"/>
      <c r="J40" s="26"/>
    </row>
    <row r="41" spans="1:10" ht="39" customHeight="1" x14ac:dyDescent="0.3">
      <c r="A41" s="52" t="s">
        <v>139</v>
      </c>
      <c r="B41" s="116" t="s">
        <v>235</v>
      </c>
      <c r="C41" s="116"/>
      <c r="D41" s="116"/>
      <c r="E41" s="51">
        <f>SUM(E42:E45)</f>
        <v>137053160</v>
      </c>
      <c r="G41" s="25"/>
      <c r="H41" s="25"/>
      <c r="J41" s="26"/>
    </row>
    <row r="42" spans="1:10" s="32" customFormat="1" ht="21" customHeight="1" x14ac:dyDescent="0.3">
      <c r="A42" s="35" t="s">
        <v>138</v>
      </c>
      <c r="B42" s="123" t="s">
        <v>63</v>
      </c>
      <c r="C42" s="123"/>
      <c r="D42" s="123"/>
      <c r="E42" s="31">
        <v>94484890</v>
      </c>
      <c r="J42" s="36"/>
    </row>
    <row r="43" spans="1:10" s="32" customFormat="1" ht="21" customHeight="1" x14ac:dyDescent="0.3">
      <c r="A43" s="35" t="s">
        <v>136</v>
      </c>
      <c r="B43" s="123" t="s">
        <v>147</v>
      </c>
      <c r="C43" s="123"/>
      <c r="D43" s="123"/>
      <c r="E43" s="31">
        <v>9317200</v>
      </c>
      <c r="J43" s="36"/>
    </row>
    <row r="44" spans="1:10" s="32" customFormat="1" ht="21" customHeight="1" x14ac:dyDescent="0.3">
      <c r="A44" s="35" t="s">
        <v>134</v>
      </c>
      <c r="B44" s="123" t="s">
        <v>75</v>
      </c>
      <c r="C44" s="123"/>
      <c r="D44" s="123"/>
      <c r="E44" s="31">
        <v>2942640</v>
      </c>
      <c r="J44" s="36"/>
    </row>
    <row r="45" spans="1:10" s="32" customFormat="1" ht="21" customHeight="1" x14ac:dyDescent="0.3">
      <c r="A45" s="35" t="s">
        <v>132</v>
      </c>
      <c r="B45" s="123" t="s">
        <v>43</v>
      </c>
      <c r="C45" s="123"/>
      <c r="D45" s="123"/>
      <c r="E45" s="31">
        <v>30308430</v>
      </c>
      <c r="J45" s="36"/>
    </row>
    <row r="46" spans="1:10" ht="21" customHeight="1" x14ac:dyDescent="0.3">
      <c r="A46" s="50"/>
      <c r="B46" s="116" t="s">
        <v>115</v>
      </c>
      <c r="C46" s="116"/>
      <c r="D46" s="116"/>
      <c r="E46" s="51">
        <f>E13+E15+E40</f>
        <v>1287549220</v>
      </c>
      <c r="G46" s="18">
        <f>E46-'Объем фин.обеспечения_СВОД'!E13*1000</f>
        <v>0</v>
      </c>
      <c r="H46" s="18"/>
      <c r="J46" s="26"/>
    </row>
    <row r="49" spans="5:5" x14ac:dyDescent="0.3">
      <c r="E49" s="25"/>
    </row>
  </sheetData>
  <mergeCells count="43">
    <mergeCell ref="B38:D38"/>
    <mergeCell ref="B39:D39"/>
    <mergeCell ref="B41:D41"/>
    <mergeCell ref="B17:D17"/>
    <mergeCell ref="B18:D18"/>
    <mergeCell ref="B19:D19"/>
    <mergeCell ref="B31:D31"/>
    <mergeCell ref="B32:D32"/>
    <mergeCell ref="B22:D22"/>
    <mergeCell ref="B23:D23"/>
    <mergeCell ref="B24:D24"/>
    <mergeCell ref="B27:D27"/>
    <mergeCell ref="B28:D28"/>
    <mergeCell ref="B29:D29"/>
    <mergeCell ref="B30:D30"/>
    <mergeCell ref="B26:D26"/>
    <mergeCell ref="E1:F1"/>
    <mergeCell ref="B43:D43"/>
    <mergeCell ref="B44:D44"/>
    <mergeCell ref="B45:D45"/>
    <mergeCell ref="B46:D46"/>
    <mergeCell ref="B16:D16"/>
    <mergeCell ref="B21:D21"/>
    <mergeCell ref="B37:D37"/>
    <mergeCell ref="B40:D40"/>
    <mergeCell ref="B20:D20"/>
    <mergeCell ref="B42:D42"/>
    <mergeCell ref="B33:D33"/>
    <mergeCell ref="B34:D34"/>
    <mergeCell ref="B35:D35"/>
    <mergeCell ref="B36:D36"/>
    <mergeCell ref="B9:E9"/>
    <mergeCell ref="B25:D25"/>
    <mergeCell ref="B3:E3"/>
    <mergeCell ref="B4:E4"/>
    <mergeCell ref="B12:D12"/>
    <mergeCell ref="B13:D13"/>
    <mergeCell ref="B14:D14"/>
    <mergeCell ref="B15:D15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7" x14ac:dyDescent="0.3">
      <c r="B1" s="1" t="s">
        <v>341</v>
      </c>
      <c r="D1" s="7"/>
      <c r="E1" s="102" t="s">
        <v>217</v>
      </c>
      <c r="F1" s="102"/>
    </row>
    <row r="3" spans="1:7" x14ac:dyDescent="0.3">
      <c r="B3" s="103" t="s">
        <v>163</v>
      </c>
      <c r="C3" s="103"/>
      <c r="D3" s="103"/>
      <c r="E3" s="103"/>
      <c r="F3" s="7"/>
    </row>
    <row r="4" spans="1:7" x14ac:dyDescent="0.3">
      <c r="B4" s="103" t="s">
        <v>143</v>
      </c>
      <c r="C4" s="103"/>
      <c r="D4" s="103"/>
      <c r="E4" s="103"/>
      <c r="F4" s="22"/>
    </row>
    <row r="5" spans="1:7" x14ac:dyDescent="0.3">
      <c r="B5" s="107"/>
      <c r="C5" s="107"/>
      <c r="D5" s="107"/>
      <c r="E5" s="107"/>
      <c r="F5" s="22"/>
    </row>
    <row r="6" spans="1:7" ht="36.75" customHeight="1" x14ac:dyDescent="0.3">
      <c r="A6" s="7"/>
      <c r="B6" s="120" t="s">
        <v>328</v>
      </c>
      <c r="C6" s="120"/>
      <c r="D6" s="120"/>
      <c r="E6" s="120"/>
      <c r="F6" s="22"/>
    </row>
    <row r="7" spans="1:7" s="5" customFormat="1" ht="15" x14ac:dyDescent="0.25">
      <c r="B7" s="106" t="s">
        <v>3</v>
      </c>
      <c r="C7" s="106"/>
      <c r="D7" s="106"/>
      <c r="E7" s="106"/>
      <c r="F7" s="6"/>
    </row>
    <row r="8" spans="1:7" s="5" customFormat="1" ht="15" x14ac:dyDescent="0.25">
      <c r="B8" s="107" t="s">
        <v>4</v>
      </c>
      <c r="C8" s="107"/>
      <c r="D8" s="107"/>
      <c r="E8" s="107"/>
      <c r="F8" s="6"/>
    </row>
    <row r="9" spans="1:7" s="5" customFormat="1" ht="15" x14ac:dyDescent="0.25">
      <c r="B9" s="107" t="s">
        <v>5</v>
      </c>
      <c r="C9" s="107"/>
      <c r="D9" s="107"/>
      <c r="E9" s="107"/>
      <c r="F9" s="6"/>
    </row>
    <row r="10" spans="1:7" x14ac:dyDescent="0.3">
      <c r="B10" s="103"/>
      <c r="C10" s="103"/>
      <c r="D10" s="103"/>
      <c r="E10" s="103"/>
      <c r="F10" s="22"/>
    </row>
    <row r="11" spans="1:7" x14ac:dyDescent="0.3">
      <c r="F11" s="1" t="s">
        <v>7</v>
      </c>
    </row>
    <row r="12" spans="1:7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7" ht="53.25" customHeight="1" x14ac:dyDescent="0.3">
      <c r="A13" s="50" t="s">
        <v>11</v>
      </c>
      <c r="B13" s="116" t="s">
        <v>112</v>
      </c>
      <c r="C13" s="116"/>
      <c r="D13" s="116"/>
      <c r="E13" s="54">
        <v>418692030</v>
      </c>
    </row>
    <row r="14" spans="1:7" ht="39" customHeight="1" x14ac:dyDescent="0.3">
      <c r="A14" s="50" t="s">
        <v>15</v>
      </c>
      <c r="B14" s="116" t="s">
        <v>148</v>
      </c>
      <c r="C14" s="116"/>
      <c r="D14" s="116"/>
      <c r="E14" s="54">
        <v>367770</v>
      </c>
    </row>
    <row r="15" spans="1:7" ht="26.25" customHeight="1" x14ac:dyDescent="0.3">
      <c r="A15" s="50"/>
      <c r="B15" s="116" t="s">
        <v>115</v>
      </c>
      <c r="C15" s="116"/>
      <c r="D15" s="116"/>
      <c r="E15" s="54">
        <f>E14+E13</f>
        <v>419059800</v>
      </c>
      <c r="G15" s="1">
        <f>E15-'Объем фин.обеспечения_СВОД'!E14*1000</f>
        <v>0</v>
      </c>
    </row>
    <row r="16" spans="1:7" ht="14.25" customHeight="1" x14ac:dyDescent="0.3"/>
    <row r="24" spans="3:3" x14ac:dyDescent="0.3">
      <c r="C24" s="1">
        <v>1247.33</v>
      </c>
    </row>
  </sheetData>
  <mergeCells count="13">
    <mergeCell ref="E1:F1"/>
    <mergeCell ref="B9:E9"/>
    <mergeCell ref="B10:E10"/>
    <mergeCell ref="B12:D12"/>
    <mergeCell ref="B13:D13"/>
    <mergeCell ref="B3:E3"/>
    <mergeCell ref="B4:E4"/>
    <mergeCell ref="B14:D14"/>
    <mergeCell ref="B15:D15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topLeftCell="A13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B1" s="1" t="s">
        <v>341</v>
      </c>
      <c r="D1" s="7"/>
      <c r="E1" s="102" t="s">
        <v>218</v>
      </c>
      <c r="F1" s="102"/>
    </row>
    <row r="3" spans="1:8" x14ac:dyDescent="0.3">
      <c r="B3" s="103" t="s">
        <v>163</v>
      </c>
      <c r="C3" s="103"/>
      <c r="D3" s="103"/>
      <c r="E3" s="103"/>
      <c r="F3" s="7"/>
    </row>
    <row r="4" spans="1:8" x14ac:dyDescent="0.3">
      <c r="B4" s="103" t="s">
        <v>158</v>
      </c>
      <c r="C4" s="103"/>
      <c r="D4" s="103"/>
      <c r="E4" s="103"/>
      <c r="F4" s="22"/>
    </row>
    <row r="5" spans="1:8" x14ac:dyDescent="0.3">
      <c r="B5" s="107"/>
      <c r="C5" s="107"/>
      <c r="D5" s="107"/>
      <c r="E5" s="107"/>
      <c r="F5" s="22"/>
    </row>
    <row r="6" spans="1:8" ht="51.75" customHeight="1" x14ac:dyDescent="0.3">
      <c r="A6" s="7"/>
      <c r="B6" s="124" t="s">
        <v>159</v>
      </c>
      <c r="C6" s="124"/>
      <c r="D6" s="124"/>
      <c r="E6" s="124"/>
      <c r="F6" s="22"/>
    </row>
    <row r="7" spans="1:8" s="5" customFormat="1" ht="15" x14ac:dyDescent="0.25">
      <c r="B7" s="106" t="s">
        <v>3</v>
      </c>
      <c r="C7" s="106"/>
      <c r="D7" s="106"/>
      <c r="E7" s="106"/>
      <c r="F7" s="6"/>
    </row>
    <row r="8" spans="1:8" s="5" customFormat="1" ht="15" x14ac:dyDescent="0.25">
      <c r="B8" s="107" t="s">
        <v>4</v>
      </c>
      <c r="C8" s="107"/>
      <c r="D8" s="107"/>
      <c r="E8" s="107"/>
      <c r="F8" s="6"/>
    </row>
    <row r="9" spans="1:8" s="5" customFormat="1" ht="15" x14ac:dyDescent="0.25">
      <c r="B9" s="107" t="s">
        <v>5</v>
      </c>
      <c r="C9" s="107"/>
      <c r="D9" s="107"/>
      <c r="E9" s="107"/>
      <c r="F9" s="6"/>
    </row>
    <row r="10" spans="1:8" x14ac:dyDescent="0.3">
      <c r="B10" s="103"/>
      <c r="C10" s="103"/>
      <c r="D10" s="103"/>
      <c r="E10" s="103"/>
      <c r="F10" s="22"/>
    </row>
    <row r="11" spans="1:8" x14ac:dyDescent="0.3">
      <c r="F11" s="1" t="s">
        <v>7</v>
      </c>
    </row>
    <row r="12" spans="1:8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8" ht="66.75" customHeight="1" x14ac:dyDescent="0.3">
      <c r="A13" s="50" t="s">
        <v>11</v>
      </c>
      <c r="B13" s="116" t="s">
        <v>16</v>
      </c>
      <c r="C13" s="116"/>
      <c r="D13" s="116"/>
      <c r="E13" s="51">
        <f>E14</f>
        <v>805680</v>
      </c>
      <c r="F13" s="21"/>
    </row>
    <row r="14" spans="1:8" x14ac:dyDescent="0.3">
      <c r="A14" s="9" t="s">
        <v>149</v>
      </c>
      <c r="B14" s="119" t="s">
        <v>22</v>
      </c>
      <c r="C14" s="119"/>
      <c r="D14" s="119"/>
      <c r="E14" s="13">
        <v>805680</v>
      </c>
      <c r="F14" s="21"/>
    </row>
    <row r="15" spans="1:8" ht="45.75" customHeight="1" x14ac:dyDescent="0.3">
      <c r="A15" s="50" t="s">
        <v>15</v>
      </c>
      <c r="B15" s="116" t="s">
        <v>26</v>
      </c>
      <c r="C15" s="116"/>
      <c r="D15" s="116"/>
      <c r="E15" s="54">
        <f>E16+E18</f>
        <v>3016300</v>
      </c>
      <c r="G15" s="22"/>
      <c r="H15" s="22"/>
    </row>
    <row r="16" spans="1:8" ht="46.5" customHeight="1" x14ac:dyDescent="0.3">
      <c r="A16" s="52" t="s">
        <v>150</v>
      </c>
      <c r="B16" s="116" t="s">
        <v>234</v>
      </c>
      <c r="C16" s="116"/>
      <c r="D16" s="116"/>
      <c r="E16" s="54">
        <v>850000</v>
      </c>
      <c r="G16" s="29"/>
      <c r="H16" s="29"/>
    </row>
    <row r="17" spans="1:8" s="32" customFormat="1" ht="28.5" customHeight="1" x14ac:dyDescent="0.3">
      <c r="A17" s="34" t="s">
        <v>160</v>
      </c>
      <c r="B17" s="123" t="s">
        <v>53</v>
      </c>
      <c r="C17" s="123"/>
      <c r="D17" s="123"/>
      <c r="E17" s="31">
        <f>850000+2166300</f>
        <v>3016300</v>
      </c>
    </row>
    <row r="18" spans="1:8" ht="41.25" customHeight="1" x14ac:dyDescent="0.3">
      <c r="A18" s="52" t="s">
        <v>19</v>
      </c>
      <c r="B18" s="116" t="s">
        <v>235</v>
      </c>
      <c r="C18" s="116"/>
      <c r="D18" s="116"/>
      <c r="E18" s="54">
        <f>SUM(E19:E19)</f>
        <v>2166300</v>
      </c>
    </row>
    <row r="19" spans="1:8" s="32" customFormat="1" ht="28.5" customHeight="1" x14ac:dyDescent="0.3">
      <c r="A19" s="34" t="s">
        <v>233</v>
      </c>
      <c r="B19" s="123" t="s">
        <v>53</v>
      </c>
      <c r="C19" s="123"/>
      <c r="D19" s="123"/>
      <c r="E19" s="31">
        <v>2166300</v>
      </c>
    </row>
    <row r="20" spans="1:8" ht="28.5" customHeight="1" x14ac:dyDescent="0.3">
      <c r="A20" s="50"/>
      <c r="B20" s="116" t="s">
        <v>115</v>
      </c>
      <c r="C20" s="116"/>
      <c r="D20" s="116"/>
      <c r="E20" s="54">
        <f>E15+E13</f>
        <v>3821980</v>
      </c>
      <c r="H20" s="18"/>
    </row>
    <row r="24" spans="1:8" x14ac:dyDescent="0.3">
      <c r="C24" s="1">
        <v>1247.33</v>
      </c>
    </row>
  </sheetData>
  <mergeCells count="18">
    <mergeCell ref="E1:F1"/>
    <mergeCell ref="B18:D18"/>
    <mergeCell ref="B19:D19"/>
    <mergeCell ref="B15:D15"/>
    <mergeCell ref="B16:D16"/>
    <mergeCell ref="B17:D17"/>
    <mergeCell ref="B5:E5"/>
    <mergeCell ref="B6:E6"/>
    <mergeCell ref="B7:E7"/>
    <mergeCell ref="B8:E8"/>
    <mergeCell ref="B3:E3"/>
    <mergeCell ref="B4:E4"/>
    <mergeCell ref="B20:D20"/>
    <mergeCell ref="B9:E9"/>
    <mergeCell ref="B10:E10"/>
    <mergeCell ref="B12:D12"/>
    <mergeCell ref="B13:D13"/>
    <mergeCell ref="B14:D1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B1" s="1" t="s">
        <v>341</v>
      </c>
      <c r="D1" s="7"/>
      <c r="E1" s="102" t="s">
        <v>219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143</v>
      </c>
      <c r="C4" s="103"/>
      <c r="D4" s="103"/>
      <c r="E4" s="103"/>
      <c r="F4" s="22"/>
    </row>
    <row r="5" spans="1:6" ht="12" customHeight="1" x14ac:dyDescent="0.3">
      <c r="B5" s="107"/>
      <c r="C5" s="107"/>
      <c r="D5" s="107"/>
      <c r="E5" s="107"/>
      <c r="F5" s="22"/>
    </row>
    <row r="6" spans="1:6" ht="33.75" customHeight="1" x14ac:dyDescent="0.3">
      <c r="A6" s="7"/>
      <c r="B6" s="120" t="s">
        <v>329</v>
      </c>
      <c r="C6" s="120"/>
      <c r="D6" s="120"/>
      <c r="E6" s="120"/>
      <c r="F6" s="22"/>
    </row>
    <row r="7" spans="1:6" s="5" customFormat="1" ht="15" x14ac:dyDescent="0.25">
      <c r="B7" s="106" t="s">
        <v>3</v>
      </c>
      <c r="C7" s="106"/>
      <c r="D7" s="106"/>
      <c r="E7" s="106"/>
      <c r="F7" s="6"/>
    </row>
    <row r="8" spans="1:6" s="5" customFormat="1" ht="15" x14ac:dyDescent="0.25">
      <c r="B8" s="107" t="s">
        <v>4</v>
      </c>
      <c r="C8" s="107"/>
      <c r="D8" s="107"/>
      <c r="E8" s="107"/>
      <c r="F8" s="6"/>
    </row>
    <row r="9" spans="1:6" s="5" customFormat="1" ht="15" x14ac:dyDescent="0.25">
      <c r="B9" s="107" t="s">
        <v>5</v>
      </c>
      <c r="C9" s="107"/>
      <c r="D9" s="107"/>
      <c r="E9" s="107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8" t="s">
        <v>9</v>
      </c>
      <c r="C12" s="108"/>
      <c r="D12" s="108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6663860</v>
      </c>
    </row>
    <row r="14" spans="1:6" x14ac:dyDescent="0.3">
      <c r="A14" s="9" t="s">
        <v>13</v>
      </c>
      <c r="B14" s="119" t="s">
        <v>22</v>
      </c>
      <c r="C14" s="119"/>
      <c r="D14" s="119"/>
      <c r="E14" s="23">
        <v>6663860</v>
      </c>
    </row>
    <row r="15" spans="1:6" ht="33" customHeight="1" x14ac:dyDescent="0.3">
      <c r="A15" s="50"/>
      <c r="B15" s="116" t="s">
        <v>115</v>
      </c>
      <c r="C15" s="116"/>
      <c r="D15" s="116"/>
      <c r="E15" s="54">
        <f>E13</f>
        <v>6663860</v>
      </c>
    </row>
    <row r="24" spans="3:3" x14ac:dyDescent="0.3">
      <c r="C24" s="1">
        <v>1247.33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90" zoomScaleNormal="100" zoomScaleSheetLayoutView="90" workbookViewId="0">
      <selection activeCell="J23" sqref="J2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B1" s="1" t="s">
        <v>341</v>
      </c>
      <c r="D1" s="7"/>
      <c r="E1" s="102" t="s">
        <v>220</v>
      </c>
      <c r="F1" s="102"/>
    </row>
    <row r="3" spans="1:6" x14ac:dyDescent="0.3">
      <c r="B3" s="103" t="s">
        <v>163</v>
      </c>
      <c r="C3" s="103"/>
      <c r="D3" s="103"/>
      <c r="E3" s="103"/>
      <c r="F3" s="7"/>
    </row>
    <row r="4" spans="1:6" x14ac:dyDescent="0.3">
      <c r="B4" s="103" t="s">
        <v>143</v>
      </c>
      <c r="C4" s="103"/>
      <c r="D4" s="103"/>
      <c r="E4" s="103"/>
      <c r="F4" s="22"/>
    </row>
    <row r="5" spans="1:6" ht="12" customHeight="1" x14ac:dyDescent="0.3">
      <c r="B5" s="107"/>
      <c r="C5" s="107"/>
      <c r="D5" s="107"/>
      <c r="E5" s="107"/>
      <c r="F5" s="22"/>
    </row>
    <row r="6" spans="1:6" ht="33.75" customHeight="1" x14ac:dyDescent="0.3">
      <c r="A6" s="7"/>
      <c r="B6" s="120" t="s">
        <v>330</v>
      </c>
      <c r="C6" s="120"/>
      <c r="D6" s="120"/>
      <c r="E6" s="120"/>
      <c r="F6" s="22"/>
    </row>
    <row r="7" spans="1:6" s="5" customFormat="1" ht="15" x14ac:dyDescent="0.25">
      <c r="B7" s="106" t="s">
        <v>3</v>
      </c>
      <c r="C7" s="106"/>
      <c r="D7" s="106"/>
      <c r="E7" s="106"/>
      <c r="F7" s="6"/>
    </row>
    <row r="8" spans="1:6" s="5" customFormat="1" ht="15" x14ac:dyDescent="0.25">
      <c r="B8" s="107" t="s">
        <v>4</v>
      </c>
      <c r="C8" s="107"/>
      <c r="D8" s="107"/>
      <c r="E8" s="107"/>
      <c r="F8" s="6"/>
    </row>
    <row r="9" spans="1:6" s="5" customFormat="1" ht="15" x14ac:dyDescent="0.25">
      <c r="B9" s="107" t="s">
        <v>5</v>
      </c>
      <c r="C9" s="107"/>
      <c r="D9" s="107"/>
      <c r="E9" s="107"/>
      <c r="F9" s="6"/>
    </row>
    <row r="10" spans="1:6" x14ac:dyDescent="0.3">
      <c r="B10" s="103"/>
      <c r="C10" s="103"/>
      <c r="D10" s="103"/>
      <c r="E10" s="103"/>
      <c r="F10" s="22"/>
    </row>
    <row r="12" spans="1:6" x14ac:dyDescent="0.3">
      <c r="A12" s="1" t="s">
        <v>6</v>
      </c>
    </row>
    <row r="14" spans="1:6" x14ac:dyDescent="0.3">
      <c r="F14" s="1" t="s">
        <v>7</v>
      </c>
    </row>
    <row r="15" spans="1:6" ht="56.25" x14ac:dyDescent="0.3">
      <c r="A15" s="9" t="s">
        <v>8</v>
      </c>
      <c r="B15" s="108" t="s">
        <v>9</v>
      </c>
      <c r="C15" s="108"/>
      <c r="D15" s="108"/>
      <c r="E15" s="12" t="s">
        <v>10</v>
      </c>
      <c r="F15" s="21"/>
    </row>
    <row r="16" spans="1:6" ht="59.25" customHeight="1" x14ac:dyDescent="0.3">
      <c r="A16" s="50" t="s">
        <v>11</v>
      </c>
      <c r="B16" s="116" t="s">
        <v>16</v>
      </c>
      <c r="C16" s="116"/>
      <c r="D16" s="116"/>
      <c r="E16" s="54">
        <f>E17</f>
        <v>4267550</v>
      </c>
    </row>
    <row r="17" spans="1:5" x14ac:dyDescent="0.3">
      <c r="A17" s="9" t="s">
        <v>13</v>
      </c>
      <c r="B17" s="119" t="s">
        <v>22</v>
      </c>
      <c r="C17" s="119"/>
      <c r="D17" s="119"/>
      <c r="E17" s="23">
        <v>4267550</v>
      </c>
    </row>
    <row r="18" spans="1:5" ht="33" customHeight="1" x14ac:dyDescent="0.3">
      <c r="A18" s="50"/>
      <c r="B18" s="116" t="s">
        <v>115</v>
      </c>
      <c r="C18" s="116"/>
      <c r="D18" s="116"/>
      <c r="E18" s="54">
        <f>E16</f>
        <v>4267550</v>
      </c>
    </row>
    <row r="24" spans="1:5" x14ac:dyDescent="0.3">
      <c r="C24" s="1">
        <v>1247.33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ГАУ РС(Я) ЯРОКБ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Юнилаб</vt:lpstr>
      <vt:lpstr>МИР</vt:lpstr>
      <vt:lpstr>Эверест</vt:lpstr>
      <vt:lpstr>ВИТАЛАБ</vt:lpstr>
      <vt:lpstr>ЭКО центр</vt:lpstr>
      <vt:lpstr>Эмбрилайф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2024-12-16T01:22:05Z</dcterms:modified>
</cp:coreProperties>
</file>